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4"/>
  <workbookPr defaultThemeVersion="166925"/>
  <mc:AlternateContent xmlns:mc="http://schemas.openxmlformats.org/markup-compatibility/2006">
    <mc:Choice Requires="x15">
      <x15ac:absPath xmlns:x15ac="http://schemas.microsoft.com/office/spreadsheetml/2010/11/ac" url="https://texasedu.sharepoint.com/sites/ext/sc/Shared Documents/4. Spending &amp; Fees/Spending Resources/2023-24/"/>
    </mc:Choice>
  </mc:AlternateContent>
  <xr:revisionPtr revIDLastSave="0" documentId="8_{98B3A519-D5D7-47F9-881E-AA45065E3160}" xr6:coauthVersionLast="47" xr6:coauthVersionMax="47" xr10:uidLastSave="{00000000-0000-0000-0000-000000000000}"/>
  <bookViews>
    <workbookView xWindow="26250" yWindow="1960" windowWidth="30140" windowHeight="17570" firstSheet="3" activeTab="3" xr2:uid="{DC3C5826-41CB-4A2B-A482-6238579548B9}"/>
  </bookViews>
  <sheets>
    <sheet name="About this Tool" sheetId="2" r:id="rId1"/>
    <sheet name="Data Entry" sheetId="5" r:id="rId2"/>
    <sheet name="Benefits Estimator" sheetId="10" r:id="rId3"/>
    <sheet name="Payout Estimator" sheetId="1" r:id="rId4"/>
    <sheet name="Payout Summary" sheetId="7" r:id="rId5"/>
    <sheet name="Planning Notes" sheetId="11" r:id="rId6"/>
    <sheet name="Lookup Tables" sheetId="9" state="hidden" r:id="rId7"/>
  </sheets>
  <definedNames>
    <definedName name="_xlnm._FilterDatabase" localSheetId="6" hidden="1">'Lookup Tables'!$L$4:$O$1210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5" l="1"/>
  <c r="A56" i="7" l="1"/>
  <c r="A55" i="7"/>
  <c r="A54" i="7"/>
  <c r="A53" i="7"/>
  <c r="A52" i="7"/>
  <c r="A51" i="7"/>
  <c r="A29" i="7"/>
  <c r="A28" i="7"/>
  <c r="A27" i="7"/>
  <c r="A26" i="7"/>
  <c r="A25" i="7"/>
  <c r="A24" i="7"/>
  <c r="A38" i="7"/>
  <c r="A37" i="7"/>
  <c r="A36" i="7"/>
  <c r="A35" i="7"/>
  <c r="A34" i="7"/>
  <c r="A33" i="7"/>
  <c r="A47" i="7"/>
  <c r="A46" i="7"/>
  <c r="A45" i="7"/>
  <c r="A44" i="7"/>
  <c r="A43" i="7"/>
  <c r="A42" i="7"/>
  <c r="A15" i="7"/>
  <c r="J79" i="1" l="1"/>
  <c r="T79" i="1" s="1"/>
  <c r="I79" i="1"/>
  <c r="S79" i="1" s="1"/>
  <c r="H79" i="1"/>
  <c r="R79" i="1" s="1"/>
  <c r="G79" i="1"/>
  <c r="Q79" i="1" s="1"/>
  <c r="J68" i="1"/>
  <c r="O68" i="1" s="1"/>
  <c r="I68" i="1"/>
  <c r="N68" i="1" s="1"/>
  <c r="H68" i="1"/>
  <c r="R68" i="1" s="1"/>
  <c r="G68" i="1"/>
  <c r="L68" i="1" s="1"/>
  <c r="J57" i="1"/>
  <c r="O57" i="1" s="1"/>
  <c r="I57" i="1"/>
  <c r="S57" i="1" s="1"/>
  <c r="H57" i="1"/>
  <c r="M57" i="1" s="1"/>
  <c r="G57" i="1"/>
  <c r="Q57" i="1" s="1"/>
  <c r="J46" i="1"/>
  <c r="O46" i="1" s="1"/>
  <c r="I46" i="1"/>
  <c r="S46" i="1" s="1"/>
  <c r="H46" i="1"/>
  <c r="M46" i="1" s="1"/>
  <c r="G46" i="1"/>
  <c r="L46" i="1" s="1"/>
  <c r="J35" i="1"/>
  <c r="T35" i="1" s="1"/>
  <c r="I35" i="1"/>
  <c r="S35" i="1" s="1"/>
  <c r="H35" i="1"/>
  <c r="R35" i="1" s="1"/>
  <c r="G35" i="1"/>
  <c r="Q35" i="1" s="1"/>
  <c r="E40" i="5"/>
  <c r="G82" i="5" s="1"/>
  <c r="E39" i="5"/>
  <c r="G81" i="5" s="1"/>
  <c r="D39" i="5"/>
  <c r="F81" i="5" s="1"/>
  <c r="E38" i="5"/>
  <c r="G80" i="5" s="1"/>
  <c r="B43" i="5"/>
  <c r="B42" i="5"/>
  <c r="B41" i="5"/>
  <c r="B40" i="5"/>
  <c r="B39" i="5"/>
  <c r="B38" i="5"/>
  <c r="D65" i="5"/>
  <c r="D64" i="5"/>
  <c r="E76" i="5"/>
  <c r="D76" i="5"/>
  <c r="D62" i="5"/>
  <c r="D38" i="10"/>
  <c r="C38" i="10"/>
  <c r="D37" i="10"/>
  <c r="C37" i="10"/>
  <c r="D36" i="10"/>
  <c r="C36" i="10"/>
  <c r="D35" i="10"/>
  <c r="C35" i="10"/>
  <c r="D34" i="10"/>
  <c r="C34" i="10"/>
  <c r="D33" i="10"/>
  <c r="C33" i="10"/>
  <c r="D32" i="10"/>
  <c r="C32" i="10"/>
  <c r="D31" i="10"/>
  <c r="C31" i="10"/>
  <c r="D30" i="10"/>
  <c r="C30" i="10"/>
  <c r="D29" i="10"/>
  <c r="C29" i="10"/>
  <c r="D28" i="10"/>
  <c r="C28" i="10"/>
  <c r="D27" i="10"/>
  <c r="C27" i="10"/>
  <c r="T57" i="1" l="1"/>
  <c r="L79" i="1"/>
  <c r="M79" i="1"/>
  <c r="Q46" i="1"/>
  <c r="R46" i="1"/>
  <c r="O79" i="1"/>
  <c r="N79" i="1"/>
  <c r="S68" i="1"/>
  <c r="M68" i="1"/>
  <c r="Q68" i="1"/>
  <c r="T68" i="1"/>
  <c r="L57" i="1"/>
  <c r="R57" i="1"/>
  <c r="N57" i="1"/>
  <c r="T46" i="1"/>
  <c r="N46" i="1"/>
  <c r="L35" i="1"/>
  <c r="M35" i="1"/>
  <c r="N35" i="1"/>
  <c r="O35" i="1"/>
  <c r="B52" i="5"/>
  <c r="B70" i="5" s="1"/>
  <c r="B33" i="10"/>
  <c r="D20" i="10"/>
  <c r="C20" i="10"/>
  <c r="F10" i="7"/>
  <c r="G27" i="5"/>
  <c r="E28" i="5"/>
  <c r="F11" i="7" s="1"/>
  <c r="A20" i="7"/>
  <c r="A19" i="7"/>
  <c r="A18" i="7"/>
  <c r="A17" i="7"/>
  <c r="A16" i="7"/>
  <c r="B3" i="7"/>
  <c r="D16" i="1"/>
  <c r="H16" i="1" s="1"/>
  <c r="C16" i="1"/>
  <c r="B16" i="1"/>
  <c r="F16" i="1" s="1"/>
  <c r="D15" i="1"/>
  <c r="H15" i="1" s="1"/>
  <c r="C15" i="1"/>
  <c r="G15" i="1" s="1"/>
  <c r="B15" i="1"/>
  <c r="F15" i="1" s="1"/>
  <c r="D14" i="1"/>
  <c r="H14" i="1" s="1"/>
  <c r="C14" i="1"/>
  <c r="G14" i="1" s="1"/>
  <c r="B14" i="1"/>
  <c r="D13" i="1"/>
  <c r="H13" i="1" s="1"/>
  <c r="C13" i="1"/>
  <c r="G13" i="1" s="1"/>
  <c r="B13" i="1"/>
  <c r="F13" i="1" s="1"/>
  <c r="D12" i="1"/>
  <c r="H12" i="1" s="1"/>
  <c r="C12" i="1"/>
  <c r="G12" i="1" s="1"/>
  <c r="B12" i="1"/>
  <c r="F12" i="1" s="1"/>
  <c r="D11" i="1"/>
  <c r="C11" i="1"/>
  <c r="G11" i="1" s="1"/>
  <c r="B11" i="1"/>
  <c r="F11" i="1" s="1"/>
  <c r="C84" i="1"/>
  <c r="C83" i="1"/>
  <c r="C82" i="1"/>
  <c r="C81" i="1"/>
  <c r="C80" i="1"/>
  <c r="A80" i="1"/>
  <c r="A69" i="1"/>
  <c r="C73" i="1"/>
  <c r="C72" i="1"/>
  <c r="C71" i="1"/>
  <c r="C70" i="1"/>
  <c r="C69" i="1"/>
  <c r="C62" i="1"/>
  <c r="C61" i="1"/>
  <c r="C60" i="1"/>
  <c r="C59" i="1"/>
  <c r="C58" i="1"/>
  <c r="A58" i="1"/>
  <c r="C49" i="1"/>
  <c r="C48" i="1"/>
  <c r="C51" i="1"/>
  <c r="C50" i="1"/>
  <c r="C47" i="1"/>
  <c r="A47" i="1"/>
  <c r="C40" i="1"/>
  <c r="C39" i="1"/>
  <c r="C38" i="1"/>
  <c r="C37" i="1"/>
  <c r="C36" i="1"/>
  <c r="A36" i="1"/>
  <c r="C29" i="1"/>
  <c r="C28" i="1"/>
  <c r="C27" i="1"/>
  <c r="C26" i="1"/>
  <c r="C25" i="1"/>
  <c r="A25" i="1"/>
  <c r="C7" i="9"/>
  <c r="B7" i="9"/>
  <c r="A7" i="9"/>
  <c r="B57" i="5"/>
  <c r="B75" i="5" s="1"/>
  <c r="B56" i="5"/>
  <c r="B74" i="5" s="1"/>
  <c r="B55" i="5"/>
  <c r="B73" i="5" s="1"/>
  <c r="B54" i="5"/>
  <c r="B72" i="5" s="1"/>
  <c r="B53" i="5"/>
  <c r="B71" i="5" s="1"/>
  <c r="D39" i="10" l="1"/>
  <c r="C39" i="10"/>
  <c r="I15" i="1"/>
  <c r="J15" i="1" s="1"/>
  <c r="I12" i="1"/>
  <c r="J12" i="1" s="1"/>
  <c r="C17" i="1"/>
  <c r="E14" i="1"/>
  <c r="I13" i="1"/>
  <c r="J13" i="1" s="1"/>
  <c r="D17" i="1"/>
  <c r="G16" i="1"/>
  <c r="I16" i="1" s="1"/>
  <c r="J16" i="1" s="1"/>
  <c r="E15" i="1"/>
  <c r="F14" i="1"/>
  <c r="I14" i="1" s="1"/>
  <c r="J14" i="1" s="1"/>
  <c r="B17" i="1"/>
  <c r="E12" i="1"/>
  <c r="H11" i="1"/>
  <c r="H17" i="1" s="1"/>
  <c r="E16" i="1"/>
  <c r="E11" i="1"/>
  <c r="E13" i="1"/>
  <c r="C85" i="1"/>
  <c r="C74" i="1"/>
  <c r="C63" i="1"/>
  <c r="C52" i="1"/>
  <c r="C41" i="1"/>
  <c r="B83" i="5"/>
  <c r="B84" i="5"/>
  <c r="B80" i="5"/>
  <c r="B81" i="5"/>
  <c r="B82" i="5"/>
  <c r="B85" i="5"/>
  <c r="D7" i="9"/>
  <c r="C30" i="1"/>
  <c r="I11" i="1" l="1"/>
  <c r="F17" i="1"/>
  <c r="G17" i="1"/>
  <c r="E17" i="1"/>
  <c r="A16" i="1"/>
  <c r="A15" i="1"/>
  <c r="A14" i="1"/>
  <c r="A13" i="1"/>
  <c r="A12" i="1"/>
  <c r="A11" i="1"/>
  <c r="E5" i="1"/>
  <c r="B5" i="1"/>
  <c r="D97" i="5"/>
  <c r="D98" i="5" s="1"/>
  <c r="I17" i="1" l="1"/>
  <c r="J11" i="1"/>
  <c r="J17" i="1" s="1"/>
  <c r="A23" i="5"/>
  <c r="I21" i="5"/>
  <c r="F21" i="5"/>
  <c r="C21" i="5"/>
  <c r="K20" i="5"/>
  <c r="K19" i="5"/>
  <c r="K18" i="5"/>
  <c r="K17" i="5"/>
  <c r="K16" i="5"/>
  <c r="H20" i="5"/>
  <c r="H19" i="5"/>
  <c r="H18" i="5"/>
  <c r="H17" i="5"/>
  <c r="H16" i="5"/>
  <c r="E20" i="5"/>
  <c r="E19" i="5"/>
  <c r="E18" i="5"/>
  <c r="E17" i="5"/>
  <c r="E16" i="5"/>
  <c r="K15" i="5"/>
  <c r="H15" i="5"/>
  <c r="E15" i="5"/>
  <c r="B5" i="7"/>
  <c r="J24" i="1"/>
  <c r="I24" i="1"/>
  <c r="H24" i="1"/>
  <c r="G24" i="1"/>
  <c r="N24" i="1" l="1"/>
  <c r="S24" i="1"/>
  <c r="L24" i="1"/>
  <c r="Q24" i="1"/>
  <c r="M24" i="1"/>
  <c r="R24" i="1"/>
  <c r="O24" i="1"/>
  <c r="T24" i="1"/>
  <c r="L15" i="5"/>
  <c r="L19" i="5"/>
  <c r="L20" i="5"/>
  <c r="L16" i="5"/>
  <c r="L17" i="5"/>
  <c r="L18" i="5"/>
  <c r="E21" i="5"/>
  <c r="H21" i="5"/>
  <c r="K21" i="5"/>
  <c r="D42" i="5" l="1"/>
  <c r="F84" i="5" s="1"/>
  <c r="E42" i="5"/>
  <c r="G84" i="5" s="1"/>
  <c r="D40" i="5"/>
  <c r="F82" i="5" s="1"/>
  <c r="D43" i="5"/>
  <c r="F85" i="5" s="1"/>
  <c r="E43" i="5"/>
  <c r="G85" i="5" s="1"/>
  <c r="E41" i="5"/>
  <c r="G83" i="5" s="1"/>
  <c r="D41" i="5"/>
  <c r="F83" i="5" s="1"/>
  <c r="D38" i="5"/>
  <c r="F80" i="5" s="1"/>
  <c r="B7" i="7"/>
  <c r="C7" i="7"/>
  <c r="D7" i="7"/>
  <c r="L21" i="5"/>
  <c r="F43" i="5" l="1"/>
  <c r="F40" i="5"/>
  <c r="E44" i="5"/>
  <c r="F36" i="5" s="1"/>
  <c r="F42" i="5"/>
  <c r="D44" i="5"/>
  <c r="F35" i="5" s="1"/>
  <c r="F38" i="5"/>
  <c r="F39" i="5"/>
  <c r="F41" i="5"/>
  <c r="F27" i="5"/>
  <c r="F32" i="5" s="1"/>
  <c r="G12" i="7" l="1"/>
  <c r="F12" i="7"/>
  <c r="F44" i="5"/>
  <c r="D62" i="1"/>
  <c r="D40" i="1"/>
  <c r="D84" i="1"/>
  <c r="D73" i="1"/>
  <c r="F28" i="5"/>
  <c r="G10" i="7"/>
  <c r="J73" i="1" l="1"/>
  <c r="O73" i="1" s="1"/>
  <c r="T73" i="1" s="1"/>
  <c r="H73" i="1"/>
  <c r="M73" i="1" s="1"/>
  <c r="R73" i="1" s="1"/>
  <c r="G73" i="1"/>
  <c r="I73" i="1"/>
  <c r="N73" i="1" s="1"/>
  <c r="S73" i="1" s="1"/>
  <c r="J84" i="1"/>
  <c r="O84" i="1" s="1"/>
  <c r="T84" i="1" s="1"/>
  <c r="I84" i="1"/>
  <c r="N84" i="1" s="1"/>
  <c r="S84" i="1" s="1"/>
  <c r="H84" i="1"/>
  <c r="M84" i="1" s="1"/>
  <c r="R84" i="1" s="1"/>
  <c r="G84" i="1"/>
  <c r="G40" i="1"/>
  <c r="I40" i="1"/>
  <c r="N40" i="1" s="1"/>
  <c r="S40" i="1" s="1"/>
  <c r="H40" i="1"/>
  <c r="M40" i="1" s="1"/>
  <c r="R40" i="1" s="1"/>
  <c r="J40" i="1"/>
  <c r="O40" i="1" s="1"/>
  <c r="T40" i="1" s="1"/>
  <c r="H62" i="1"/>
  <c r="M62" i="1" s="1"/>
  <c r="R62" i="1" s="1"/>
  <c r="J62" i="1"/>
  <c r="O62" i="1" s="1"/>
  <c r="T62" i="1" s="1"/>
  <c r="G62" i="1"/>
  <c r="I62" i="1"/>
  <c r="N62" i="1" s="1"/>
  <c r="S62" i="1" s="1"/>
  <c r="D51" i="1"/>
  <c r="E73" i="1"/>
  <c r="F19" i="7" s="1"/>
  <c r="E84" i="1"/>
  <c r="F20" i="7" s="1"/>
  <c r="E40" i="1"/>
  <c r="F16" i="7" s="1"/>
  <c r="E62" i="1"/>
  <c r="F18" i="7" s="1"/>
  <c r="D29" i="1"/>
  <c r="J29" i="1" s="1"/>
  <c r="G11" i="7"/>
  <c r="F48" i="5"/>
  <c r="C96" i="5"/>
  <c r="C95" i="5"/>
  <c r="C94" i="5"/>
  <c r="C93" i="5"/>
  <c r="H51" i="1" l="1"/>
  <c r="M51" i="1" s="1"/>
  <c r="R51" i="1" s="1"/>
  <c r="J51" i="1"/>
  <c r="O51" i="1" s="1"/>
  <c r="T51" i="1" s="1"/>
  <c r="I51" i="1"/>
  <c r="N51" i="1" s="1"/>
  <c r="S51" i="1" s="1"/>
  <c r="G51" i="1"/>
  <c r="K84" i="1"/>
  <c r="L84" i="1"/>
  <c r="P84" i="1" s="1"/>
  <c r="F47" i="7" s="1"/>
  <c r="K62" i="1"/>
  <c r="L62" i="1"/>
  <c r="P62" i="1" s="1"/>
  <c r="F45" i="7" s="1"/>
  <c r="F54" i="7" s="1"/>
  <c r="K40" i="1"/>
  <c r="L40" i="1"/>
  <c r="P40" i="1" s="1"/>
  <c r="F43" i="7" s="1"/>
  <c r="F52" i="7" s="1"/>
  <c r="K73" i="1"/>
  <c r="L73" i="1"/>
  <c r="P73" i="1" s="1"/>
  <c r="F46" i="7" s="1"/>
  <c r="F55" i="7" s="1"/>
  <c r="F47" i="5"/>
  <c r="E54" i="5"/>
  <c r="D82" i="5" s="1"/>
  <c r="D48" i="1" s="1"/>
  <c r="D54" i="5"/>
  <c r="F53" i="5"/>
  <c r="E81" i="5" s="1"/>
  <c r="D38" i="1" s="1"/>
  <c r="E53" i="5"/>
  <c r="D81" i="5" s="1"/>
  <c r="D37" i="1" s="1"/>
  <c r="D53" i="5"/>
  <c r="F52" i="5"/>
  <c r="E80" i="5" s="1"/>
  <c r="D27" i="1" s="1"/>
  <c r="E52" i="5"/>
  <c r="D80" i="5" s="1"/>
  <c r="D26" i="1" s="1"/>
  <c r="D52" i="5"/>
  <c r="F57" i="5"/>
  <c r="E85" i="5" s="1"/>
  <c r="D82" i="1" s="1"/>
  <c r="E57" i="5"/>
  <c r="D85" i="5" s="1"/>
  <c r="D81" i="1" s="1"/>
  <c r="D57" i="5"/>
  <c r="F56" i="5"/>
  <c r="E84" i="5" s="1"/>
  <c r="D71" i="1" s="1"/>
  <c r="E56" i="5"/>
  <c r="D84" i="5" s="1"/>
  <c r="D70" i="1" s="1"/>
  <c r="D56" i="5"/>
  <c r="F55" i="5"/>
  <c r="E83" i="5" s="1"/>
  <c r="D60" i="1" s="1"/>
  <c r="E55" i="5"/>
  <c r="D83" i="5" s="1"/>
  <c r="D59" i="1" s="1"/>
  <c r="D55" i="5"/>
  <c r="F54" i="5"/>
  <c r="E82" i="5" s="1"/>
  <c r="D49" i="1" s="1"/>
  <c r="F56" i="7"/>
  <c r="F29" i="7"/>
  <c r="F38" i="7" s="1"/>
  <c r="F27" i="7"/>
  <c r="F36" i="7" s="1"/>
  <c r="F25" i="7"/>
  <c r="F34" i="7" s="1"/>
  <c r="F28" i="7"/>
  <c r="F37" i="7" s="1"/>
  <c r="O29" i="1"/>
  <c r="T29" i="1" s="1"/>
  <c r="I29" i="1"/>
  <c r="E51" i="1"/>
  <c r="F17" i="7" s="1"/>
  <c r="D28" i="1"/>
  <c r="H28" i="1" s="1"/>
  <c r="M28" i="1" s="1"/>
  <c r="R28" i="1" s="1"/>
  <c r="D72" i="1"/>
  <c r="D39" i="1"/>
  <c r="D50" i="1"/>
  <c r="D61" i="1"/>
  <c r="D83" i="1"/>
  <c r="E29" i="1"/>
  <c r="F15" i="7" s="1"/>
  <c r="H29" i="1"/>
  <c r="M29" i="1" s="1"/>
  <c r="R29" i="1" s="1"/>
  <c r="G29" i="1"/>
  <c r="G7" i="7"/>
  <c r="Q73" i="1" l="1"/>
  <c r="U73" i="1" s="1"/>
  <c r="Q62" i="1"/>
  <c r="U62" i="1" s="1"/>
  <c r="Q84" i="1"/>
  <c r="U84" i="1" s="1"/>
  <c r="Q40" i="1"/>
  <c r="U40" i="1" s="1"/>
  <c r="E50" i="1"/>
  <c r="I50" i="1"/>
  <c r="N50" i="1" s="1"/>
  <c r="S50" i="1" s="1"/>
  <c r="H50" i="1"/>
  <c r="M50" i="1" s="1"/>
  <c r="R50" i="1" s="1"/>
  <c r="J50" i="1"/>
  <c r="O50" i="1" s="1"/>
  <c r="T50" i="1" s="1"/>
  <c r="G50" i="1"/>
  <c r="J61" i="1"/>
  <c r="O61" i="1" s="1"/>
  <c r="T61" i="1" s="1"/>
  <c r="G61" i="1"/>
  <c r="I61" i="1"/>
  <c r="N61" i="1" s="1"/>
  <c r="S61" i="1" s="1"/>
  <c r="H61" i="1"/>
  <c r="M61" i="1" s="1"/>
  <c r="R61" i="1" s="1"/>
  <c r="E39" i="1"/>
  <c r="E16" i="7" s="1"/>
  <c r="J39" i="1"/>
  <c r="O39" i="1" s="1"/>
  <c r="T39" i="1" s="1"/>
  <c r="I39" i="1"/>
  <c r="N39" i="1" s="1"/>
  <c r="S39" i="1" s="1"/>
  <c r="H39" i="1"/>
  <c r="G39" i="1"/>
  <c r="K51" i="1"/>
  <c r="L51" i="1"/>
  <c r="P51" i="1" s="1"/>
  <c r="F44" i="7" s="1"/>
  <c r="F53" i="7" s="1"/>
  <c r="G83" i="1"/>
  <c r="J83" i="1"/>
  <c r="O83" i="1" s="1"/>
  <c r="T83" i="1" s="1"/>
  <c r="H83" i="1"/>
  <c r="M83" i="1" s="1"/>
  <c r="R83" i="1" s="1"/>
  <c r="I83" i="1"/>
  <c r="N83" i="1" s="1"/>
  <c r="S83" i="1" s="1"/>
  <c r="J72" i="1"/>
  <c r="O72" i="1" s="1"/>
  <c r="T72" i="1" s="1"/>
  <c r="I72" i="1"/>
  <c r="N72" i="1" s="1"/>
  <c r="S72" i="1" s="1"/>
  <c r="H72" i="1"/>
  <c r="M72" i="1" s="1"/>
  <c r="R72" i="1" s="1"/>
  <c r="G72" i="1"/>
  <c r="J49" i="1"/>
  <c r="O49" i="1" s="1"/>
  <c r="T49" i="1" s="1"/>
  <c r="I49" i="1"/>
  <c r="N49" i="1" s="1"/>
  <c r="S49" i="1" s="1"/>
  <c r="H49" i="1"/>
  <c r="M49" i="1" s="1"/>
  <c r="R49" i="1" s="1"/>
  <c r="G49" i="1"/>
  <c r="E49" i="1"/>
  <c r="D17" i="7" s="1"/>
  <c r="D26" i="7" s="1"/>
  <c r="D35" i="7" s="1"/>
  <c r="C83" i="5"/>
  <c r="D58" i="1" s="1"/>
  <c r="G55" i="5"/>
  <c r="G26" i="1"/>
  <c r="L26" i="1" s="1"/>
  <c r="Q26" i="1" s="1"/>
  <c r="H26" i="1"/>
  <c r="M26" i="1" s="1"/>
  <c r="R26" i="1" s="1"/>
  <c r="I26" i="1"/>
  <c r="N26" i="1" s="1"/>
  <c r="S26" i="1" s="1"/>
  <c r="E26" i="1"/>
  <c r="C15" i="7" s="1"/>
  <c r="C24" i="7" s="1"/>
  <c r="J26" i="1"/>
  <c r="E82" i="1"/>
  <c r="D20" i="7" s="1"/>
  <c r="I82" i="1"/>
  <c r="N82" i="1" s="1"/>
  <c r="S82" i="1" s="1"/>
  <c r="G82" i="1"/>
  <c r="J82" i="1"/>
  <c r="O82" i="1" s="1"/>
  <c r="T82" i="1" s="1"/>
  <c r="H82" i="1"/>
  <c r="G27" i="1"/>
  <c r="L27" i="1" s="1"/>
  <c r="Q27" i="1" s="1"/>
  <c r="J27" i="1"/>
  <c r="O27" i="1" s="1"/>
  <c r="T27" i="1" s="1"/>
  <c r="E27" i="1"/>
  <c r="D15" i="7" s="1"/>
  <c r="D24" i="7" s="1"/>
  <c r="D33" i="7" s="1"/>
  <c r="I27" i="1"/>
  <c r="N27" i="1" s="1"/>
  <c r="S27" i="1" s="1"/>
  <c r="H27" i="1"/>
  <c r="M27" i="1" s="1"/>
  <c r="R27" i="1" s="1"/>
  <c r="J60" i="1"/>
  <c r="O60" i="1" s="1"/>
  <c r="T60" i="1" s="1"/>
  <c r="G60" i="1"/>
  <c r="H60" i="1"/>
  <c r="M60" i="1" s="1"/>
  <c r="R60" i="1" s="1"/>
  <c r="I60" i="1"/>
  <c r="N60" i="1" s="1"/>
  <c r="S60" i="1" s="1"/>
  <c r="E60" i="1"/>
  <c r="D18" i="7" s="1"/>
  <c r="D27" i="7" s="1"/>
  <c r="D36" i="7" s="1"/>
  <c r="E59" i="1"/>
  <c r="C18" i="7" s="1"/>
  <c r="H59" i="1"/>
  <c r="M59" i="1" s="1"/>
  <c r="R59" i="1" s="1"/>
  <c r="J59" i="1"/>
  <c r="O59" i="1" s="1"/>
  <c r="T59" i="1" s="1"/>
  <c r="I59" i="1"/>
  <c r="N59" i="1" s="1"/>
  <c r="S59" i="1" s="1"/>
  <c r="G59" i="1"/>
  <c r="I38" i="1"/>
  <c r="N38" i="1" s="1"/>
  <c r="S38" i="1" s="1"/>
  <c r="E38" i="1"/>
  <c r="D16" i="7" s="1"/>
  <c r="D25" i="7" s="1"/>
  <c r="D34" i="7" s="1"/>
  <c r="H38" i="1"/>
  <c r="M38" i="1" s="1"/>
  <c r="R38" i="1" s="1"/>
  <c r="J38" i="1"/>
  <c r="O38" i="1" s="1"/>
  <c r="T38" i="1" s="1"/>
  <c r="G38" i="1"/>
  <c r="G53" i="5"/>
  <c r="C81" i="5"/>
  <c r="D36" i="1" s="1"/>
  <c r="C80" i="5"/>
  <c r="D25" i="1" s="1"/>
  <c r="G52" i="5"/>
  <c r="C84" i="5"/>
  <c r="D69" i="1" s="1"/>
  <c r="G56" i="5"/>
  <c r="E70" i="1"/>
  <c r="C19" i="7" s="1"/>
  <c r="C28" i="7" s="1"/>
  <c r="C37" i="7" s="1"/>
  <c r="I70" i="1"/>
  <c r="N70" i="1" s="1"/>
  <c r="S70" i="1" s="1"/>
  <c r="G70" i="1"/>
  <c r="J70" i="1"/>
  <c r="O70" i="1" s="1"/>
  <c r="T70" i="1" s="1"/>
  <c r="H70" i="1"/>
  <c r="M70" i="1" s="1"/>
  <c r="R70" i="1" s="1"/>
  <c r="C82" i="5"/>
  <c r="D47" i="1" s="1"/>
  <c r="G54" i="5"/>
  <c r="J48" i="1"/>
  <c r="H48" i="1"/>
  <c r="I48" i="1"/>
  <c r="E48" i="1"/>
  <c r="C17" i="7" s="1"/>
  <c r="G48" i="1"/>
  <c r="H37" i="1"/>
  <c r="M37" i="1" s="1"/>
  <c r="R37" i="1" s="1"/>
  <c r="J37" i="1"/>
  <c r="O37" i="1" s="1"/>
  <c r="T37" i="1" s="1"/>
  <c r="I37" i="1"/>
  <c r="N37" i="1" s="1"/>
  <c r="S37" i="1" s="1"/>
  <c r="G37" i="1"/>
  <c r="E37" i="1"/>
  <c r="C16" i="7" s="1"/>
  <c r="C25" i="7" s="1"/>
  <c r="C34" i="7" s="1"/>
  <c r="J71" i="1"/>
  <c r="O71" i="1" s="1"/>
  <c r="T71" i="1" s="1"/>
  <c r="I71" i="1"/>
  <c r="N71" i="1" s="1"/>
  <c r="S71" i="1" s="1"/>
  <c r="G71" i="1"/>
  <c r="E71" i="1"/>
  <c r="D19" i="7" s="1"/>
  <c r="H71" i="1"/>
  <c r="M71" i="1" s="1"/>
  <c r="R71" i="1" s="1"/>
  <c r="C85" i="5"/>
  <c r="D80" i="1" s="1"/>
  <c r="G57" i="5"/>
  <c r="J81" i="1"/>
  <c r="O81" i="1" s="1"/>
  <c r="T81" i="1" s="1"/>
  <c r="H81" i="1"/>
  <c r="E81" i="1"/>
  <c r="C20" i="7" s="1"/>
  <c r="C29" i="7" s="1"/>
  <c r="C38" i="7" s="1"/>
  <c r="I81" i="1"/>
  <c r="G81" i="1"/>
  <c r="F26" i="7"/>
  <c r="F35" i="7" s="1"/>
  <c r="F24" i="7"/>
  <c r="L29" i="1"/>
  <c r="N29" i="1"/>
  <c r="S29" i="1" s="1"/>
  <c r="J28" i="1"/>
  <c r="I28" i="1"/>
  <c r="G28" i="1"/>
  <c r="E28" i="1"/>
  <c r="E15" i="7" s="1"/>
  <c r="E83" i="1"/>
  <c r="E72" i="1"/>
  <c r="E19" i="7" s="1"/>
  <c r="E61" i="1"/>
  <c r="E18" i="7" s="1"/>
  <c r="E17" i="7"/>
  <c r="Q51" i="1" l="1"/>
  <c r="U51" i="1" s="1"/>
  <c r="F30" i="7"/>
  <c r="K83" i="1"/>
  <c r="L83" i="1"/>
  <c r="P83" i="1" s="1"/>
  <c r="E47" i="7" s="1"/>
  <c r="M39" i="1"/>
  <c r="R39" i="1" s="1"/>
  <c r="K61" i="1"/>
  <c r="L61" i="1"/>
  <c r="P61" i="1" s="1"/>
  <c r="E45" i="7" s="1"/>
  <c r="E54" i="7" s="1"/>
  <c r="K72" i="1"/>
  <c r="L72" i="1"/>
  <c r="P72" i="1" s="1"/>
  <c r="E46" i="7" s="1"/>
  <c r="E55" i="7" s="1"/>
  <c r="K39" i="1"/>
  <c r="L39" i="1"/>
  <c r="P27" i="1"/>
  <c r="D42" i="7" s="1"/>
  <c r="D51" i="7" s="1"/>
  <c r="K50" i="1"/>
  <c r="L50" i="1"/>
  <c r="P50" i="1" s="1"/>
  <c r="E44" i="7" s="1"/>
  <c r="E53" i="7" s="1"/>
  <c r="E80" i="1"/>
  <c r="E85" i="1" s="1"/>
  <c r="H80" i="1"/>
  <c r="J80" i="1"/>
  <c r="I80" i="1"/>
  <c r="G80" i="1"/>
  <c r="H47" i="1"/>
  <c r="G47" i="1"/>
  <c r="J47" i="1"/>
  <c r="E47" i="1"/>
  <c r="I47" i="1"/>
  <c r="M48" i="1"/>
  <c r="R48" i="1" s="1"/>
  <c r="D28" i="7"/>
  <c r="C27" i="7"/>
  <c r="C36" i="7" s="1"/>
  <c r="K59" i="1"/>
  <c r="L59" i="1"/>
  <c r="P59" i="1" s="1"/>
  <c r="C45" i="7" s="1"/>
  <c r="C54" i="7" s="1"/>
  <c r="K82" i="1"/>
  <c r="L82" i="1"/>
  <c r="G58" i="5"/>
  <c r="K60" i="1"/>
  <c r="L60" i="1"/>
  <c r="I69" i="1"/>
  <c r="G69" i="1"/>
  <c r="E69" i="1"/>
  <c r="E74" i="1" s="1"/>
  <c r="J69" i="1"/>
  <c r="H69" i="1"/>
  <c r="L37" i="1"/>
  <c r="P37" i="1" s="1"/>
  <c r="C43" i="7" s="1"/>
  <c r="C52" i="7" s="1"/>
  <c r="K37" i="1"/>
  <c r="I58" i="1"/>
  <c r="G58" i="1"/>
  <c r="H58" i="1"/>
  <c r="J58" i="1"/>
  <c r="E58" i="1"/>
  <c r="E63" i="1" s="1"/>
  <c r="U27" i="1"/>
  <c r="L48" i="1"/>
  <c r="Q48" i="1" s="1"/>
  <c r="K48" i="1"/>
  <c r="O48" i="1"/>
  <c r="T48" i="1" s="1"/>
  <c r="M82" i="1"/>
  <c r="R82" i="1" s="1"/>
  <c r="K71" i="1"/>
  <c r="L71" i="1"/>
  <c r="P71" i="1" s="1"/>
  <c r="D46" i="7" s="1"/>
  <c r="D55" i="7" s="1"/>
  <c r="O26" i="1"/>
  <c r="T26" i="1" s="1"/>
  <c r="K49" i="1"/>
  <c r="L49" i="1"/>
  <c r="P49" i="1" s="1"/>
  <c r="D44" i="7" s="1"/>
  <c r="D53" i="7" s="1"/>
  <c r="G36" i="1"/>
  <c r="J36" i="1"/>
  <c r="E36" i="1"/>
  <c r="H36" i="1"/>
  <c r="I36" i="1"/>
  <c r="C33" i="7"/>
  <c r="C26" i="7"/>
  <c r="C35" i="7" s="1"/>
  <c r="D29" i="7"/>
  <c r="D38" i="7" s="1"/>
  <c r="K70" i="1"/>
  <c r="L70" i="1"/>
  <c r="P70" i="1" s="1"/>
  <c r="C46" i="7" s="1"/>
  <c r="C55" i="7" s="1"/>
  <c r="J25" i="1"/>
  <c r="I25" i="1"/>
  <c r="E25" i="1"/>
  <c r="G25" i="1"/>
  <c r="H25" i="1"/>
  <c r="K81" i="1"/>
  <c r="L81" i="1"/>
  <c r="Q81" i="1" s="1"/>
  <c r="N81" i="1"/>
  <c r="S81" i="1" s="1"/>
  <c r="M81" i="1"/>
  <c r="R81" i="1" s="1"/>
  <c r="N48" i="1"/>
  <c r="S48" i="1" s="1"/>
  <c r="K38" i="1"/>
  <c r="L38" i="1"/>
  <c r="P38" i="1" s="1"/>
  <c r="D43" i="7" s="1"/>
  <c r="D52" i="7" s="1"/>
  <c r="F33" i="7"/>
  <c r="F39" i="7" s="1"/>
  <c r="P29" i="1"/>
  <c r="F42" i="7" s="1"/>
  <c r="F48" i="7" s="1"/>
  <c r="Q29" i="1"/>
  <c r="U29" i="1" s="1"/>
  <c r="E27" i="7"/>
  <c r="E28" i="7"/>
  <c r="E24" i="7"/>
  <c r="E33" i="7" s="1"/>
  <c r="E25" i="7"/>
  <c r="E26" i="7"/>
  <c r="O28" i="1"/>
  <c r="E20" i="7"/>
  <c r="N28" i="1"/>
  <c r="L28" i="1"/>
  <c r="Q28" i="1" s="1"/>
  <c r="C21" i="7"/>
  <c r="F21" i="7"/>
  <c r="D21" i="7"/>
  <c r="Q61" i="1" l="1"/>
  <c r="U61" i="1" s="1"/>
  <c r="Q72" i="1"/>
  <c r="U72" i="1" s="1"/>
  <c r="Q50" i="1"/>
  <c r="U50" i="1" s="1"/>
  <c r="Q38" i="1"/>
  <c r="U38" i="1" s="1"/>
  <c r="Q83" i="1"/>
  <c r="U83" i="1" s="1"/>
  <c r="Q49" i="1"/>
  <c r="U49" i="1" s="1"/>
  <c r="Q70" i="1"/>
  <c r="U70" i="1" s="1"/>
  <c r="F51" i="7"/>
  <c r="F57" i="7" s="1"/>
  <c r="D30" i="7"/>
  <c r="Q59" i="1"/>
  <c r="U59" i="1" s="1"/>
  <c r="Q39" i="1"/>
  <c r="U39" i="1" s="1"/>
  <c r="P39" i="1"/>
  <c r="E43" i="7" s="1"/>
  <c r="E52" i="7" s="1"/>
  <c r="P28" i="1"/>
  <c r="E42" i="7" s="1"/>
  <c r="E51" i="7" s="1"/>
  <c r="C30" i="7"/>
  <c r="D37" i="7"/>
  <c r="D39" i="7" s="1"/>
  <c r="B15" i="7"/>
  <c r="G15" i="7" s="1"/>
  <c r="K58" i="1"/>
  <c r="G63" i="1"/>
  <c r="L58" i="1"/>
  <c r="Q58" i="1" s="1"/>
  <c r="I30" i="1"/>
  <c r="N25" i="1"/>
  <c r="N30" i="1" s="1"/>
  <c r="N58" i="1"/>
  <c r="N63" i="1" s="1"/>
  <c r="I63" i="1"/>
  <c r="J30" i="1"/>
  <c r="O25" i="1"/>
  <c r="O30" i="1" s="1"/>
  <c r="M69" i="1"/>
  <c r="M74" i="1" s="1"/>
  <c r="H74" i="1"/>
  <c r="B19" i="7"/>
  <c r="N69" i="1"/>
  <c r="N74" i="1" s="1"/>
  <c r="I74" i="1"/>
  <c r="J74" i="1"/>
  <c r="O69" i="1"/>
  <c r="O74" i="1" s="1"/>
  <c r="N47" i="1"/>
  <c r="S47" i="1" s="1"/>
  <c r="S52" i="1" s="1"/>
  <c r="I52" i="1"/>
  <c r="Q37" i="1"/>
  <c r="U37" i="1" s="1"/>
  <c r="Q71" i="1"/>
  <c r="U71" i="1" s="1"/>
  <c r="M47" i="1"/>
  <c r="R47" i="1" s="1"/>
  <c r="R52" i="1" s="1"/>
  <c r="H52" i="1"/>
  <c r="P81" i="1"/>
  <c r="C47" i="7" s="1"/>
  <c r="C56" i="7" s="1"/>
  <c r="O80" i="1"/>
  <c r="O85" i="1" s="1"/>
  <c r="J85" i="1"/>
  <c r="H85" i="1"/>
  <c r="M80" i="1"/>
  <c r="M85" i="1" s="1"/>
  <c r="C39" i="7"/>
  <c r="E30" i="1"/>
  <c r="H41" i="1"/>
  <c r="M36" i="1"/>
  <c r="M41" i="1" s="1"/>
  <c r="J41" i="1"/>
  <c r="O36" i="1"/>
  <c r="O41" i="1" s="1"/>
  <c r="K36" i="1"/>
  <c r="G41" i="1"/>
  <c r="L36" i="1"/>
  <c r="Q36" i="1" s="1"/>
  <c r="B18" i="7"/>
  <c r="B17" i="7"/>
  <c r="E52" i="1"/>
  <c r="L47" i="1"/>
  <c r="Q47" i="1" s="1"/>
  <c r="K47" i="1"/>
  <c r="K52" i="1" s="1"/>
  <c r="G52" i="1"/>
  <c r="U48" i="1"/>
  <c r="P60" i="1"/>
  <c r="D45" i="7" s="1"/>
  <c r="D54" i="7" s="1"/>
  <c r="Q60" i="1"/>
  <c r="U60" i="1" s="1"/>
  <c r="P48" i="1"/>
  <c r="C44" i="7" s="1"/>
  <c r="C53" i="7" s="1"/>
  <c r="N80" i="1"/>
  <c r="N85" i="1" s="1"/>
  <c r="I85" i="1"/>
  <c r="H30" i="1"/>
  <c r="M25" i="1"/>
  <c r="R25" i="1" s="1"/>
  <c r="J63" i="1"/>
  <c r="O58" i="1"/>
  <c r="O63" i="1" s="1"/>
  <c r="B20" i="7"/>
  <c r="G20" i="7" s="1"/>
  <c r="K69" i="1"/>
  <c r="G74" i="1"/>
  <c r="L69" i="1"/>
  <c r="Q69" i="1" s="1"/>
  <c r="O47" i="1"/>
  <c r="T47" i="1" s="1"/>
  <c r="T52" i="1" s="1"/>
  <c r="J52" i="1"/>
  <c r="N36" i="1"/>
  <c r="N41" i="1" s="1"/>
  <c r="I41" i="1"/>
  <c r="L80" i="1"/>
  <c r="Q80" i="1" s="1"/>
  <c r="G85" i="1"/>
  <c r="K80" i="1"/>
  <c r="U81" i="1"/>
  <c r="B16" i="7"/>
  <c r="E41" i="1"/>
  <c r="Q82" i="1"/>
  <c r="U82" i="1" s="1"/>
  <c r="P82" i="1"/>
  <c r="D47" i="7" s="1"/>
  <c r="D56" i="7" s="1"/>
  <c r="G30" i="1"/>
  <c r="L25" i="1"/>
  <c r="L30" i="1" s="1"/>
  <c r="H63" i="1"/>
  <c r="M58" i="1"/>
  <c r="M63" i="1" s="1"/>
  <c r="E37" i="7"/>
  <c r="E36" i="7"/>
  <c r="T28" i="1"/>
  <c r="E29" i="7"/>
  <c r="E30" i="7" s="1"/>
  <c r="E56" i="7"/>
  <c r="E35" i="7"/>
  <c r="E34" i="7"/>
  <c r="S28" i="1"/>
  <c r="E21" i="7"/>
  <c r="K29" i="1"/>
  <c r="K26" i="1"/>
  <c r="K28" i="1"/>
  <c r="K27" i="1"/>
  <c r="K25" i="1"/>
  <c r="S69" i="1" l="1"/>
  <c r="S74" i="1" s="1"/>
  <c r="S36" i="1"/>
  <c r="S41" i="1" s="1"/>
  <c r="E48" i="7"/>
  <c r="S58" i="1"/>
  <c r="S63" i="1" s="1"/>
  <c r="Q63" i="1"/>
  <c r="S80" i="1"/>
  <c r="S85" i="1" s="1"/>
  <c r="S25" i="1"/>
  <c r="S30" i="1" s="1"/>
  <c r="R80" i="1"/>
  <c r="R85" i="1" s="1"/>
  <c r="T58" i="1"/>
  <c r="T63" i="1" s="1"/>
  <c r="D48" i="7"/>
  <c r="R69" i="1"/>
  <c r="R74" i="1" s="1"/>
  <c r="D57" i="7"/>
  <c r="Q85" i="1"/>
  <c r="K85" i="1"/>
  <c r="B28" i="7"/>
  <c r="G19" i="7"/>
  <c r="B27" i="7"/>
  <c r="G18" i="7"/>
  <c r="L85" i="1"/>
  <c r="P80" i="1"/>
  <c r="Q25" i="1"/>
  <c r="P25" i="1"/>
  <c r="B42" i="7" s="1"/>
  <c r="Q74" i="1"/>
  <c r="Q41" i="1"/>
  <c r="R58" i="1"/>
  <c r="R36" i="1"/>
  <c r="R41" i="1" s="1"/>
  <c r="L41" i="1"/>
  <c r="P36" i="1"/>
  <c r="K41" i="1"/>
  <c r="O52" i="1"/>
  <c r="L74" i="1"/>
  <c r="P69" i="1"/>
  <c r="T25" i="1"/>
  <c r="T30" i="1" s="1"/>
  <c r="P47" i="1"/>
  <c r="L52" i="1"/>
  <c r="K63" i="1"/>
  <c r="U47" i="1"/>
  <c r="Q52" i="1"/>
  <c r="B26" i="7"/>
  <c r="G17" i="7"/>
  <c r="B24" i="7"/>
  <c r="B21" i="7"/>
  <c r="G21" i="7" s="1"/>
  <c r="B25" i="7"/>
  <c r="G16" i="7"/>
  <c r="N52" i="1"/>
  <c r="M52" i="1"/>
  <c r="T36" i="1"/>
  <c r="T41" i="1" s="1"/>
  <c r="K74" i="1"/>
  <c r="P58" i="1"/>
  <c r="L63" i="1"/>
  <c r="T69" i="1"/>
  <c r="T74" i="1" s="1"/>
  <c r="B29" i="7"/>
  <c r="G29" i="7" s="1"/>
  <c r="T80" i="1"/>
  <c r="T85" i="1" s="1"/>
  <c r="K30" i="1"/>
  <c r="E38" i="7"/>
  <c r="E39" i="7" s="1"/>
  <c r="E57" i="7"/>
  <c r="U28" i="1"/>
  <c r="R63" i="1" l="1"/>
  <c r="U58" i="1"/>
  <c r="U36" i="1"/>
  <c r="B38" i="7"/>
  <c r="G38" i="7" s="1"/>
  <c r="U52" i="1"/>
  <c r="B35" i="7"/>
  <c r="G35" i="7" s="1"/>
  <c r="G26" i="7"/>
  <c r="U69" i="1"/>
  <c r="B51" i="7"/>
  <c r="P63" i="1"/>
  <c r="B45" i="7"/>
  <c r="U25" i="1"/>
  <c r="Q30" i="1"/>
  <c r="B44" i="7"/>
  <c r="P52" i="1"/>
  <c r="B47" i="7"/>
  <c r="P85" i="1"/>
  <c r="P74" i="1"/>
  <c r="B46" i="7"/>
  <c r="B36" i="7"/>
  <c r="G36" i="7" s="1"/>
  <c r="G27" i="7"/>
  <c r="B37" i="7"/>
  <c r="G37" i="7" s="1"/>
  <c r="G28" i="7"/>
  <c r="B43" i="7"/>
  <c r="P41" i="1"/>
  <c r="B34" i="7"/>
  <c r="G34" i="7" s="1"/>
  <c r="G25" i="7"/>
  <c r="U80" i="1"/>
  <c r="B33" i="7"/>
  <c r="G24" i="7"/>
  <c r="B30" i="7"/>
  <c r="G30" i="7" s="1"/>
  <c r="H30" i="7" s="1"/>
  <c r="G47" i="7" l="1"/>
  <c r="B56" i="7"/>
  <c r="G56" i="7" s="1"/>
  <c r="U74" i="1"/>
  <c r="U85" i="1"/>
  <c r="G46" i="7"/>
  <c r="B55" i="7"/>
  <c r="G55" i="7" s="1"/>
  <c r="U41" i="1"/>
  <c r="B39" i="7"/>
  <c r="G39" i="7" s="1"/>
  <c r="G33" i="7"/>
  <c r="G44" i="7"/>
  <c r="B53" i="7"/>
  <c r="G53" i="7" s="1"/>
  <c r="M30" i="7"/>
  <c r="U63" i="1"/>
  <c r="G43" i="7"/>
  <c r="B52" i="7"/>
  <c r="G52" i="7" s="1"/>
  <c r="G45" i="7"/>
  <c r="B54" i="7"/>
  <c r="G54" i="7" s="1"/>
  <c r="B48" i="7"/>
  <c r="M30" i="1"/>
  <c r="P26" i="1"/>
  <c r="B57" i="7" l="1"/>
  <c r="C42" i="7"/>
  <c r="P30" i="1"/>
  <c r="C51" i="7" l="1"/>
  <c r="G42" i="7"/>
  <c r="C48" i="7"/>
  <c r="G48" i="7" s="1"/>
  <c r="R30" i="1"/>
  <c r="U26" i="1"/>
  <c r="G51" i="7" l="1"/>
  <c r="C57" i="7"/>
  <c r="G57" i="7" s="1"/>
  <c r="U30" i="1"/>
</calcChain>
</file>

<file path=xl/sharedStrings.xml><?xml version="1.0" encoding="utf-8"?>
<sst xmlns="http://schemas.openxmlformats.org/spreadsheetml/2006/main" count="2854" uniqueCount="2618">
  <si>
    <t>About the Payout Estimator Tool</t>
  </si>
  <si>
    <t>TIA District Payout Calculation Model</t>
  </si>
  <si>
    <t>School District TIA Data Entry Tab</t>
  </si>
  <si>
    <t>Use this tab for entering basic information for structuring and estimating your TIA incentive payouts. You may copy and paste or type in campus, teacher, and allotment information from your Teacher Incentive Allotment Report or other district or charter LEA records.</t>
  </si>
  <si>
    <t>Select Your District or Charter LEA's Name Using the Drop-Down Menu to the Right:</t>
  </si>
  <si>
    <r>
      <t xml:space="preserve">Enter the </t>
    </r>
    <r>
      <rPr>
        <b/>
        <sz val="12"/>
        <color theme="0"/>
        <rFont val="Calibri"/>
        <family val="2"/>
        <scheme val="minor"/>
      </rPr>
      <t>School Year</t>
    </r>
    <r>
      <rPr>
        <sz val="12"/>
        <color theme="0"/>
        <rFont val="Calibri"/>
        <family val="2"/>
        <scheme val="minor"/>
      </rPr>
      <t xml:space="preserve"> for which payouts will be calculated</t>
    </r>
  </si>
  <si>
    <t>School Year</t>
  </si>
  <si>
    <t xml:space="preserve">   (Use xxxx-xx format, for example 2023-24)</t>
  </si>
  <si>
    <t>2022-23</t>
  </si>
  <si>
    <t>For each school campus with a designated teacher enter: the campus name, the number of designated teachers at each designation level, and the per teacher allotment for each designation level</t>
  </si>
  <si>
    <r>
      <rPr>
        <b/>
        <sz val="11"/>
        <rFont val="Calibri"/>
        <family val="2"/>
        <scheme val="minor"/>
      </rPr>
      <t>Directions:</t>
    </r>
    <r>
      <rPr>
        <b/>
        <sz val="12"/>
        <rFont val="Calibri"/>
        <family val="2"/>
        <scheme val="minor"/>
      </rPr>
      <t xml:space="preserve"> 
</t>
    </r>
    <r>
      <rPr>
        <b/>
        <sz val="11"/>
        <rFont val="Calibri"/>
        <family val="2"/>
        <scheme val="minor"/>
      </rPr>
      <t>1)</t>
    </r>
    <r>
      <rPr>
        <b/>
        <sz val="12"/>
        <rFont val="Calibri"/>
        <family val="2"/>
        <scheme val="minor"/>
      </rPr>
      <t xml:space="preserve"> </t>
    </r>
    <r>
      <rPr>
        <sz val="11"/>
        <rFont val="Calibri"/>
        <family val="2"/>
        <scheme val="minor"/>
      </rPr>
      <t xml:space="preserve">Enter TIA allotment information for up to six campuses from your Teacher Incentive Allotment Report or other sources in Rows 15 through 20 below. For each school campus with a designated teacher or teachers generating a TIA allotment, type or paste the campus names in Cells B15 through B20. 
</t>
    </r>
    <r>
      <rPr>
        <b/>
        <sz val="11"/>
        <rFont val="Calibri"/>
        <family val="2"/>
        <scheme val="minor"/>
      </rPr>
      <t>2)</t>
    </r>
    <r>
      <rPr>
        <sz val="11"/>
        <rFont val="Calibri"/>
        <family val="2"/>
        <scheme val="minor"/>
      </rPr>
      <t xml:space="preserve"> Enter the number of designated teacher full-time equivalents (FTEs) and the per designated teacher TIA allotment amount for each campus in:
  - Cells C15 through D20 for Recognized teachers;
  - Cells F15 through G20 for Exemplary teachers; and
  - Cells I15 through J20 for Master teachers.
</t>
    </r>
    <r>
      <rPr>
        <b/>
        <sz val="11"/>
        <rFont val="Calibri"/>
        <family val="2"/>
        <scheme val="minor"/>
      </rPr>
      <t>3)</t>
    </r>
    <r>
      <rPr>
        <sz val="11"/>
        <rFont val="Calibri"/>
        <family val="2"/>
        <scheme val="minor"/>
      </rPr>
      <t xml:space="preserve"> The table will automatically calculate the total allotment for each designated teacher level and the total allotment across all designated teacher levels for each campus and for the district or charter LEA as a whole. These totals should match the totals listed in your Teacher Incentive Allotment Report. </t>
    </r>
  </si>
  <si>
    <t>Enter or Copy Campus Name(s) Below</t>
  </si>
  <si>
    <t>Recognized Teachers</t>
  </si>
  <si>
    <t>Exemplary Teachers</t>
  </si>
  <si>
    <t>Master Teachers</t>
  </si>
  <si>
    <t>Total Allotment</t>
  </si>
  <si>
    <t>Teacher FTEs</t>
  </si>
  <si>
    <t>Allotment Per Teacher</t>
  </si>
  <si>
    <t>By School and LEA</t>
  </si>
  <si>
    <t xml:space="preserve">Campus 1    </t>
  </si>
  <si>
    <t>BEST EL</t>
  </si>
  <si>
    <t xml:space="preserve">Campus 2    </t>
  </si>
  <si>
    <t>BESTACCELERATED H S</t>
  </si>
  <si>
    <t xml:space="preserve">Campus 3    </t>
  </si>
  <si>
    <t>BEST MIDDLE</t>
  </si>
  <si>
    <t xml:space="preserve">Campus 4    </t>
  </si>
  <si>
    <t>NORTHWEST BEST EL</t>
  </si>
  <si>
    <t xml:space="preserve">Campus 5    </t>
  </si>
  <si>
    <t>SOUTH BEST EL</t>
  </si>
  <si>
    <t xml:space="preserve">Campus 6    </t>
  </si>
  <si>
    <t>EAST BEST EL</t>
  </si>
  <si>
    <t xml:space="preserve">District Total    </t>
  </si>
  <si>
    <r>
      <rPr>
        <b/>
        <sz val="11"/>
        <color theme="1"/>
        <rFont val="Calibri"/>
        <family val="2"/>
        <scheme val="minor"/>
      </rPr>
      <t xml:space="preserve"> Directions:</t>
    </r>
    <r>
      <rPr>
        <b/>
        <sz val="12"/>
        <color theme="1"/>
        <rFont val="Calibri"/>
        <family val="2"/>
        <scheme val="minor"/>
      </rPr>
      <t xml:space="preserve">
1) </t>
    </r>
    <r>
      <rPr>
        <sz val="11"/>
        <color theme="1"/>
        <rFont val="Calibri"/>
        <family val="2"/>
        <scheme val="minor"/>
      </rPr>
      <t xml:space="preserve">Use the tables in this section to determine a) how much of your TIA allotment will be allocated for salary payouts and for district activities; b) whether any of the allotment allocated for educator payouts will be used to pay for the costs of fringe benefits and the amount allocated for this purpose; c) the allotment amounts, if any, to be paid to other eligible educators, including other certified instructional staff and/or paraprofessionals; and d) the allotment amounts to be paid to designated teachers of different levels (Recognized, Exemplary and Master).  
</t>
    </r>
    <r>
      <rPr>
        <b/>
        <sz val="11"/>
        <color theme="1"/>
        <rFont val="Calibri"/>
        <family val="2"/>
        <scheme val="minor"/>
      </rPr>
      <t>2)</t>
    </r>
    <r>
      <rPr>
        <sz val="11"/>
        <color theme="1"/>
        <rFont val="Calibri"/>
        <family val="2"/>
        <scheme val="minor"/>
      </rPr>
      <t xml:space="preserve"> Enter the percentage of your TIA allotments to be allocated to educator payouts in Cell E27. This percentage must range from a minimum of 90% to 100%. The model automatically calculates the percentage, if any, of TIA funds to be allocated for district activities. This percentage may range from 0% to 10%. The cells to the right of your allocation percentages automatically calculate the corresponding amounts from your total TIA allotment allocated to educator payouts and district activities.
</t>
    </r>
    <r>
      <rPr>
        <b/>
        <sz val="11"/>
        <color theme="1"/>
        <rFont val="Calibri"/>
        <family val="2"/>
        <scheme val="minor"/>
      </rPr>
      <t>3)</t>
    </r>
    <r>
      <rPr>
        <sz val="11"/>
        <color theme="1"/>
        <rFont val="Calibri"/>
        <family val="2"/>
        <scheme val="minor"/>
      </rPr>
      <t xml:space="preserve"> Use Rows 31 and 32 to determine the amount of the allotments allocated for educator payouts to be used to offset the cost of employer-paid fringe benefits. Select "Yes" in Cell E31 and enter a percentage in Cell E32 if part of the allotment will be used for this purpose. If not, select "No" and leave Cell E32 blank.
</t>
    </r>
    <r>
      <rPr>
        <b/>
        <sz val="11"/>
        <color theme="1"/>
        <rFont val="Calibri"/>
        <family val="2"/>
        <scheme val="minor"/>
      </rPr>
      <t xml:space="preserve">4) </t>
    </r>
    <r>
      <rPr>
        <sz val="11"/>
        <color theme="1"/>
        <rFont val="Calibri"/>
        <family val="2"/>
        <scheme val="minor"/>
      </rPr>
      <t xml:space="preserve">Use Rows 34 through 36 to determine the amount of the allotments allocated for payouts to other eligible educators. Select "Yes" in Cell E34 and enter the percentage of the allotment set aside for other eligible certified staff in Cell E35 and for other eligible classified staff in Cell E36. If payouts are to be made only to other certified staff or only to other classified staff, enter 0 as the percentage for the staff not receiving a payout. If none of your allotment will be used for other eligible staff select "No" and leave Cells E35 and E36 blank. Rows 37 through 44 show the amounts allocated for other eligible certified and classified staff by campus based on the information you entered in Rows 34 through 36. </t>
    </r>
    <r>
      <rPr>
        <b/>
        <sz val="11"/>
        <color theme="1"/>
        <rFont val="Calibri"/>
        <family val="2"/>
        <scheme val="minor"/>
      </rPr>
      <t xml:space="preserve">
5)</t>
    </r>
    <r>
      <rPr>
        <sz val="11"/>
        <color theme="1"/>
        <rFont val="Calibri"/>
        <family val="2"/>
        <scheme val="minor"/>
      </rPr>
      <t xml:space="preserve"> Rows 47 and 48 show the remaining amount of your allotment available for payments for designated teachers and the percentage this amount represents of your total TIA allotment. Rows 51 through 58 show the amount of TIA payouts for designated teachers by TIA teacher level and campus based on the allocation decisions you made.                                         </t>
    </r>
  </si>
  <si>
    <t>Determining an Optional Allotment Allocation for Allowable District Activities</t>
  </si>
  <si>
    <t>If your TIA allotment plan includes reserving a portion of your district's TIA allotments for district activities, use the following rows to allocate up to 10% of your total TIA allotments for these activities.</t>
  </si>
  <si>
    <t>Allocation Percentages</t>
  </si>
  <si>
    <t>Allocation Amounts</t>
  </si>
  <si>
    <t xml:space="preserve">   Enter the percentage to be allocated to educator payouts (Minimum of 90%)</t>
  </si>
  <si>
    <t xml:space="preserve">   The percentage that will be allocated to district activities (Maximum of 10%)</t>
  </si>
  <si>
    <t>Determining an Optional Allotment Allocation for the Costs of Employer-Paid Fringe Benefits</t>
  </si>
  <si>
    <t>Specify below whether your LEA's TIA allotment plan includes reserving a portion of your district's TIA allotments allocated for educator payouts to pay for some or all of the costs of employer-paid fringe benefits. Using these funds for the costs of fringe benefits will reduce the amount of educator payouts. Note, these percentages are applied to the amount allocated for educator payouts shown in Cell F27.</t>
  </si>
  <si>
    <t xml:space="preserve">   Use the drop-down menu to indicate if your LEA will be using some of its TIA allotment allocated for educator payouts to pay for the costs of employer-paid fringe benefits. Select "Yes" if using these funds for the cost of benefits, otherwise select "No". </t>
  </si>
  <si>
    <t>No</t>
  </si>
  <si>
    <t xml:space="preserve">   Enter the percentage of the allotment allocated to educator payouts (Cell F27) that will be used for the cost of fringe benefits.</t>
  </si>
  <si>
    <t>Determining an Optional Allotment Allocation for Other Eligible Instructional Staff</t>
  </si>
  <si>
    <t xml:space="preserve">   Use the drop-down menu to indicate if your LEA will be using some of its TIA allotment allocated for educator payouts to pay for the costs of payouts to other eligible educators? Select "Yes" if using these funds for payouts to other eligible staff, otherwise select "No". </t>
  </si>
  <si>
    <t xml:space="preserve">   Enter the percentage of the allotment allocated to educator payouts (Cell F27) that will be used for payouts to other eligible certified staff.</t>
  </si>
  <si>
    <t xml:space="preserve">   Enter the percentage of the allotment allocated to educator payouts (Cell F27) that will be used for payouts to eligible classified staff.</t>
  </si>
  <si>
    <t>Campus Allocations for Other Eligible Certified and Classified Staff</t>
  </si>
  <si>
    <t>Other Certified Instructional Staff</t>
  </si>
  <si>
    <t>Other Classified Instructional Staff</t>
  </si>
  <si>
    <t>Campus Total</t>
  </si>
  <si>
    <t xml:space="preserve">Campus Totals    </t>
  </si>
  <si>
    <t>Net Allotment Amount Allocated for Designated Teachers</t>
  </si>
  <si>
    <t xml:space="preserve">  Net percentage of allotment allocated for designated teacher payouts</t>
  </si>
  <si>
    <t xml:space="preserve">  Net allotment amount allocated for designated teacher payouts (Total allotment minus district activities, fringe benefits, and other eligible educators)</t>
  </si>
  <si>
    <t>Based on your allocation decisions above, the gross designated teacher payouts will equal the following:</t>
  </si>
  <si>
    <t>Campus Total Allotment</t>
  </si>
  <si>
    <t xml:space="preserve">Determining Optional Allotment Allocations for Other Eligible Instructional Staff    </t>
  </si>
  <si>
    <r>
      <rPr>
        <b/>
        <sz val="11"/>
        <color theme="1"/>
        <rFont val="Calibri"/>
        <family val="2"/>
        <scheme val="minor"/>
      </rPr>
      <t>Directions:</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Districts may make TIA payouts to other eligible school instructional staff from schools’ TIA allotments. These payments are optional and if your district elects to include other instructional staff in its TIA spending plan the following tables may be used to calculate the payout out amounts for either other eligible certified staff, other eligible classified staff, or both. 
</t>
    </r>
    <r>
      <rPr>
        <b/>
        <sz val="11"/>
        <color theme="1"/>
        <rFont val="Calibri"/>
        <family val="2"/>
        <scheme val="minor"/>
      </rPr>
      <t>2)</t>
    </r>
    <r>
      <rPr>
        <sz val="11"/>
        <color theme="1"/>
        <rFont val="Calibri"/>
        <family val="2"/>
        <scheme val="minor"/>
      </rPr>
      <t xml:space="preserve"> Cells D64 through D65 summarized the allocation decisions you made for payouts to other eligible instructional staff.
</t>
    </r>
    <r>
      <rPr>
        <b/>
        <sz val="11"/>
        <color theme="1"/>
        <rFont val="Calibri"/>
        <family val="2"/>
        <scheme val="minor"/>
      </rPr>
      <t xml:space="preserve">3) </t>
    </r>
    <r>
      <rPr>
        <sz val="11"/>
        <color theme="1"/>
        <rFont val="Calibri"/>
        <family val="2"/>
        <scheme val="minor"/>
      </rPr>
      <t>Use Rows 70 through 75 to enter the number of other eligible certified and/or classified staff earning payouts at each campus. These FTE counts are used to calculate total payouts by campus in the Payout Estimator tab.</t>
    </r>
  </si>
  <si>
    <t>Does your TIA allotment plan call for making payouts to other eligible instructional staff?</t>
  </si>
  <si>
    <t>Payouts to Other Staff Percentages</t>
  </si>
  <si>
    <t xml:space="preserve">   The percentage allocated for payouts to other eligible teachers and/or certified instructional staff</t>
  </si>
  <si>
    <t xml:space="preserve">   The percentage allocated for payouts to eligible instructional paraprofessionals</t>
  </si>
  <si>
    <t>Enter the Number of Other Eligible Certified and/or Classified Staff FTE</t>
  </si>
  <si>
    <r>
      <rPr>
        <b/>
        <sz val="11"/>
        <color theme="1"/>
        <rFont val="Calibri"/>
        <family val="2"/>
        <scheme val="minor"/>
      </rPr>
      <t>Directions:</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If your TIA plan is designed to make payouts to other eligible instructional staff, use the table in Rows 61 through 66 to enter the number of other eligible instructional staff FTE at each campus who will be receiving a TIA payout. 
</t>
    </r>
    <r>
      <rPr>
        <b/>
        <sz val="11"/>
        <color theme="1"/>
        <rFont val="Calibri"/>
        <family val="2"/>
        <scheme val="minor"/>
      </rPr>
      <t>2)</t>
    </r>
    <r>
      <rPr>
        <sz val="11"/>
        <color theme="1"/>
        <rFont val="Calibri"/>
        <family val="2"/>
        <scheme val="minor"/>
      </rPr>
      <t xml:space="preserve"> In cases where individual campuses do not have any other instructional staff eligible for TIA payouts, or have only one type of other eligible instructional staff (for example other certified instructional staff but not instructional paraprofessionals), the TIA funds allocated for those types of staff are apportioned to the campus’s designated teachers. For example, in a district allocating 70% of its TIA salary payout funds to designated teachers, 20% for other eligible certified instructional staff, and 10% for instructional paraprofessionals, in a campus with no paraprofessionals eligible for a payout the designated teachers will receive 80% of the allotment rather than 70% (the 70% allocated for designated teachers + the 10% allocated for paraprofessionals).</t>
    </r>
  </si>
  <si>
    <t>FTE of Other Certified Instructional Staff</t>
  </si>
  <si>
    <t>FTE of Instructional Para- professionals</t>
  </si>
  <si>
    <t>Campus Totals</t>
  </si>
  <si>
    <r>
      <rPr>
        <b/>
        <sz val="11"/>
        <color theme="1"/>
        <rFont val="Calibri"/>
        <family val="2"/>
        <scheme val="minor"/>
      </rPr>
      <t>Directions:</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The Gross Payout Amount Per Educator table shows the final amounts to be paid per eligible educator by campus based on the percentages and number of other eligible instructional staff you entered in the tables above.</t>
    </r>
  </si>
  <si>
    <t>Gross Payout Amount Per Educator</t>
  </si>
  <si>
    <r>
      <rPr>
        <b/>
        <sz val="11"/>
        <color theme="1"/>
        <rFont val="Calibri"/>
        <family val="2"/>
        <scheme val="minor"/>
      </rPr>
      <t>2)</t>
    </r>
    <r>
      <rPr>
        <sz val="11"/>
        <color theme="1"/>
        <rFont val="Calibri"/>
        <family val="2"/>
        <scheme val="minor"/>
      </rPr>
      <t xml:space="preserve"> Based on your allocation of TIA funds for payouts to designated and other eligible educators, the gross per educator payout amounts are shown to the right.</t>
    </r>
  </si>
  <si>
    <t>Determining How and When TIA Payouts are Made</t>
  </si>
  <si>
    <r>
      <t>Directions:
1)</t>
    </r>
    <r>
      <rPr>
        <sz val="11"/>
        <color theme="1"/>
        <rFont val="Calibri"/>
        <family val="2"/>
        <scheme val="minor"/>
      </rPr>
      <t xml:space="preserve"> This section of the Data Entry Sheet is used for designing how and when your TIA payouts are made to eligible staff. 
</t>
    </r>
    <r>
      <rPr>
        <b/>
        <sz val="11"/>
        <color theme="1"/>
        <rFont val="Calibri"/>
        <family val="2"/>
        <scheme val="minor"/>
      </rPr>
      <t>2)</t>
    </r>
    <r>
      <rPr>
        <sz val="11"/>
        <color theme="1"/>
        <rFont val="Calibri"/>
        <family val="2"/>
        <scheme val="minor"/>
      </rPr>
      <t xml:space="preserve"> Use the dropdown menu in Cell D90 to select the number of payments to be made. A minimum of one payment and a maximum of four payments are allowed in this model. 
</t>
    </r>
    <r>
      <rPr>
        <b/>
        <sz val="11"/>
        <color theme="1"/>
        <rFont val="Calibri"/>
        <family val="2"/>
        <scheme val="minor"/>
      </rPr>
      <t>3)</t>
    </r>
    <r>
      <rPr>
        <sz val="11"/>
        <color theme="1"/>
        <rFont val="Calibri"/>
        <family val="2"/>
        <scheme val="minor"/>
      </rPr>
      <t xml:space="preserve"> Enter the percentage of the total payout that will be paid in each payment in Cells D93 through D96. For example, if you are making two equal payments between April and August, select “2” in Cell D90 and enter 50% in cells D93 and D94. In all cases the percentages entered must total to 100%. 
</t>
    </r>
    <r>
      <rPr>
        <b/>
        <sz val="11"/>
        <color theme="1"/>
        <rFont val="Calibri"/>
        <family val="2"/>
        <scheme val="minor"/>
      </rPr>
      <t>4)</t>
    </r>
    <r>
      <rPr>
        <sz val="11"/>
        <color theme="1"/>
        <rFont val="Calibri"/>
        <family val="2"/>
        <scheme val="minor"/>
      </rPr>
      <t xml:space="preserve"> Enter the date on which each payment will be made in Cells C101 through F101. </t>
    </r>
  </si>
  <si>
    <t>Number of Payouts</t>
  </si>
  <si>
    <t xml:space="preserve">   Select the number of payout payments to be made prior to August 31st:</t>
  </si>
  <si>
    <t>Percentage of total payout per payout date</t>
  </si>
  <si>
    <t xml:space="preserve">Enter the percentage of the payout amounts to be paid on each payment date.   
There is a maximum of 4 payments. Enter the percentage of the total payout to be made in each payment. 
</t>
  </si>
  <si>
    <t>Total Payment</t>
  </si>
  <si>
    <t xml:space="preserve">Payout Dates </t>
  </si>
  <si>
    <t>Enter up to 4 payout dates</t>
  </si>
  <si>
    <t>First Date</t>
  </si>
  <si>
    <t>Second Date</t>
  </si>
  <si>
    <t>Third Date</t>
  </si>
  <si>
    <t>Fourth Date</t>
  </si>
  <si>
    <r>
      <t xml:space="preserve">   </t>
    </r>
    <r>
      <rPr>
        <sz val="11"/>
        <color theme="1"/>
        <rFont val="Calibri"/>
        <family val="2"/>
        <scheme val="minor"/>
      </rPr>
      <t>Enter the date that each payout will occur. Enter the number of dates corresponding with the number payments specified above (maximum of 4).</t>
    </r>
  </si>
  <si>
    <t xml:space="preserve">   Enter the date as month and day (e.g. May 15).</t>
  </si>
  <si>
    <t>Educator Fringe Benefits and Payroll Deductions Estimator</t>
  </si>
  <si>
    <t>This tab is used to estimate the cost of employer-paid fringe benefit costs and employee-paid payroll deductions associated with your district's payout plan. The Total Fringe Benefit Percentages in Row 39 are used to estimate fringe benefit costs in the Payout Estimator and Payout Summary tabs.</t>
  </si>
  <si>
    <t>Educator Fringe Benefit/Payroll Deduction Rate Entry Table</t>
  </si>
  <si>
    <r>
      <t xml:space="preserve">Directions: 
1) </t>
    </r>
    <r>
      <rPr>
        <sz val="12"/>
        <color theme="1"/>
        <rFont val="Calibri"/>
        <family val="2"/>
        <scheme val="minor"/>
      </rPr>
      <t xml:space="preserve">Use the white colored cells in Rows 8 through 19 to enter the percentage of total salary of each type of employee fringe benefit that applies in your district. If you do not know these percentages, please check with your district or charter LEA  business and/or payroll office for the current percentages. 
</t>
    </r>
    <r>
      <rPr>
        <b/>
        <sz val="12"/>
        <color theme="1"/>
        <rFont val="Calibri"/>
        <family val="2"/>
        <scheme val="minor"/>
      </rPr>
      <t>2)</t>
    </r>
    <r>
      <rPr>
        <sz val="12"/>
        <color theme="1"/>
        <rFont val="Calibri"/>
        <family val="2"/>
        <scheme val="minor"/>
      </rPr>
      <t xml:space="preserve"> The column for Employer Share represents amounts paid by your LEA as the employer. The amounts in the column for Employee Share are amounts deducted from employees' payout payments. 
</t>
    </r>
    <r>
      <rPr>
        <b/>
        <sz val="12"/>
        <color theme="1"/>
        <rFont val="Calibri"/>
        <family val="2"/>
        <scheme val="minor"/>
      </rPr>
      <t>3)</t>
    </r>
    <r>
      <rPr>
        <sz val="12"/>
        <color theme="1"/>
        <rFont val="Calibri"/>
        <family val="2"/>
        <scheme val="minor"/>
      </rPr>
      <t xml:space="preserve"> Use the check boxes to the right to select the benefits that apply to your TIA payouts. 
</t>
    </r>
    <r>
      <rPr>
        <b/>
        <sz val="12"/>
        <color theme="1"/>
        <rFont val="Calibri"/>
        <family val="2"/>
        <scheme val="minor"/>
      </rPr>
      <t>4)</t>
    </r>
    <r>
      <rPr>
        <sz val="12"/>
        <color theme="1"/>
        <rFont val="Calibri"/>
        <family val="2"/>
        <scheme val="minor"/>
      </rPr>
      <t xml:space="preserve"> The Summary Table below shows the percentages for each benefit applicable to educator payouts and the total percentage paid by the LEA and by the employee through deductions. The total percentages shown on Row 39 are used to calculate the employer-paid fringe benefit and employee deduction amounts in the Payout Estimator and Payout Summary tabs.
</t>
    </r>
    <r>
      <rPr>
        <b/>
        <sz val="12"/>
        <color rgb="FFFF0000"/>
        <rFont val="Calibri"/>
        <family val="2"/>
        <scheme val="minor"/>
      </rPr>
      <t>Note: This tool is intended for estimation purposes only. Please consult your business office or payroll office when determining final fringe benefit costs and payout amounts.</t>
    </r>
  </si>
  <si>
    <t>Enter the Percent of Total Salary</t>
  </si>
  <si>
    <t>Employer and Employee Shares of Fringe Benefits Costs</t>
  </si>
  <si>
    <t>Benefit/Deduction</t>
  </si>
  <si>
    <t>Employer Share</t>
  </si>
  <si>
    <t>Employee Share</t>
  </si>
  <si>
    <t>Check All that Apply</t>
  </si>
  <si>
    <t>Teacher Retirement System</t>
  </si>
  <si>
    <t>Use the cells to the right to enter the percentage for each fringe benefit or payroll deduction that applies to your educator payouts.</t>
  </si>
  <si>
    <t>Social Security</t>
  </si>
  <si>
    <t>Medicare</t>
  </si>
  <si>
    <t>Workers' Compensation</t>
  </si>
  <si>
    <t>Unemployment Insurance - Federal</t>
  </si>
  <si>
    <t>Unemployment Insurance - State</t>
  </si>
  <si>
    <t>Paid Leave (Total of all that apply)</t>
  </si>
  <si>
    <t>Insurance (Total of all that apply)</t>
  </si>
  <si>
    <t>Federal Income Tax</t>
  </si>
  <si>
    <t>Other</t>
  </si>
  <si>
    <t>Total Fringe Benefit Percentage</t>
  </si>
  <si>
    <t>Summary Table of Fringe Benefit and Payroll Deduction Rates and Total Employer and Employee Rate</t>
  </si>
  <si>
    <t>Benefit/Deduction Rates</t>
  </si>
  <si>
    <t>Benefit/Deduction Type</t>
  </si>
  <si>
    <t>Employer</t>
  </si>
  <si>
    <t>Employee</t>
  </si>
  <si>
    <t>Employer and Employ</t>
  </si>
  <si>
    <t>Shares of Fringe Benefits</t>
  </si>
  <si>
    <t>and Deduction Costs for</t>
  </si>
  <si>
    <t>Educator Payouts</t>
  </si>
  <si>
    <t>Insurance</t>
  </si>
  <si>
    <t xml:space="preserve">   NOTE: These total percentages are used to calculate employer-paid fringe benefit costs and</t>
  </si>
  <si>
    <t xml:space="preserve">  employee deductions in the Payout Estimator and Payout Summary tabs.</t>
  </si>
  <si>
    <t>TIA District Payout Estimation Model:</t>
  </si>
  <si>
    <t>Payout Estimation Worksheet</t>
  </si>
  <si>
    <t>This tab takes the information you entered on the Data Entry and Benefits Estimator tabs and calculates the amount of each payout payment by campus, staff person type (designated teacher, other eligible certified instructional staff, and instructional paraprofessional) by campus and payment date. No data entry is required in this worksheet. For each campus (up to six campuses) the sheet presents:
  - Campus name
  - Staff type (designated teacher, other eligible certified instructional staff, and instructional paraprofessional)
  - Number of FTE by staff type
  - The allotment amount per staff person
  - The total allotment by staff type (the allotment amount X FTE)
  - The gross payout amount by staff type and payment date (up to four payments) and total by campus
  - The payroll deduction (employee share of benefits, taxes, and other applicable deductions) amounts by staff type and payment date and total by campus
  - The net payout amount by staff type and payment date and total by campus
  - The total payout amounts (allotment amount X FTE) by staff type summed across all payment dates by campus</t>
  </si>
  <si>
    <t>District Name</t>
  </si>
  <si>
    <t xml:space="preserve">Campus Information for TIA Payouts  </t>
  </si>
  <si>
    <t>The table in Rows 10-17 summarizes the TIA allotment amounts by campus and designated teacher level. The Total Allotments column shows the total allotment amount while the Total Allotments Available for Payouts column shows the amount the total allotment available for educator payouts based on your allocation decisions in the Data Entry tab.</t>
  </si>
  <si>
    <t>TIA information by campus</t>
  </si>
  <si>
    <t>Number of designated teacher FTEs:</t>
  </si>
  <si>
    <t>Original TIA Allotment by Designation Level</t>
  </si>
  <si>
    <t>Campus Name</t>
  </si>
  <si>
    <t>Recognized</t>
  </si>
  <si>
    <t>Exemplary</t>
  </si>
  <si>
    <t>Master</t>
  </si>
  <si>
    <t>Total</t>
  </si>
  <si>
    <t>Total Allotments</t>
  </si>
  <si>
    <t>Total Allotments Available for Payouts</t>
  </si>
  <si>
    <t>District Totals</t>
  </si>
  <si>
    <t xml:space="preserve"> Estimated Gross Payouts, Payout Employee Deductions, and Net Payouts by Campus</t>
  </si>
  <si>
    <r>
      <rPr>
        <b/>
        <sz val="12"/>
        <color theme="1"/>
        <rFont val="Calibri"/>
        <family val="2"/>
        <scheme val="minor"/>
      </rPr>
      <t>Directions:</t>
    </r>
    <r>
      <rPr>
        <sz val="12"/>
        <color theme="1"/>
        <rFont val="Calibri"/>
        <family val="2"/>
        <scheme val="minor"/>
      </rPr>
      <t xml:space="preserve">
The following tables summarize estimated educator payouts by educator type for up to six campuses. 
</t>
    </r>
    <r>
      <rPr>
        <b/>
        <sz val="12"/>
        <color theme="1"/>
        <rFont val="Calibri"/>
        <family val="2"/>
        <scheme val="minor"/>
      </rPr>
      <t>1)</t>
    </r>
    <r>
      <rPr>
        <sz val="12"/>
        <color theme="1"/>
        <rFont val="Calibri"/>
        <family val="2"/>
        <scheme val="minor"/>
      </rPr>
      <t xml:space="preserve"> The first section (columns A-C) shows the number of staff by educator type receiving a payout, the payout amount per educator, and the total by educator type. 
</t>
    </r>
    <r>
      <rPr>
        <b/>
        <sz val="12"/>
        <color theme="1"/>
        <rFont val="Calibri"/>
        <family val="2"/>
        <scheme val="minor"/>
      </rPr>
      <t>2)</t>
    </r>
    <r>
      <rPr>
        <sz val="12"/>
        <color theme="1"/>
        <rFont val="Calibri"/>
        <family val="2"/>
        <scheme val="minor"/>
      </rPr>
      <t xml:space="preserve"> The Gross Payout Amounts by Payout Date section shows the gross payout amount (before applicable deductions are subtracted) by educator type and payment date and the total payout amount for each type of staff. 
</t>
    </r>
    <r>
      <rPr>
        <b/>
        <sz val="12"/>
        <color theme="1"/>
        <rFont val="Calibri"/>
        <family val="2"/>
        <scheme val="minor"/>
      </rPr>
      <t>3)</t>
    </r>
    <r>
      <rPr>
        <sz val="12"/>
        <color theme="1"/>
        <rFont val="Calibri"/>
        <family val="2"/>
        <scheme val="minor"/>
      </rPr>
      <t xml:space="preserve"> The Payout Payroll Deduction Amounts by Payout Date section shows the total deductions for fringe benefits and taxes by educator type and payment date and the total deductions amount for each type of staff. 
</t>
    </r>
    <r>
      <rPr>
        <b/>
        <sz val="12"/>
        <color theme="1"/>
        <rFont val="Calibri"/>
        <family val="2"/>
        <scheme val="minor"/>
      </rPr>
      <t>4)</t>
    </r>
    <r>
      <rPr>
        <sz val="12"/>
        <color theme="1"/>
        <rFont val="Calibri"/>
        <family val="2"/>
        <scheme val="minor"/>
      </rPr>
      <t xml:space="preserve"> The Net Payout Amounts by Payout Date section shows the net payout amount (after applicable deductions are subtracted) by educator type and payment date and the total payout amount for each type of staff.</t>
    </r>
  </si>
  <si>
    <t>Gross Payout Amount Calculation</t>
  </si>
  <si>
    <t>Gross Payout Amounts by Payout Date</t>
  </si>
  <si>
    <t xml:space="preserve"> Payout Payroll Deduction Amounts by Payout Date</t>
  </si>
  <si>
    <t>Net Payout Amounts by Payout Date</t>
  </si>
  <si>
    <t>Campus 1</t>
  </si>
  <si>
    <t>A</t>
  </si>
  <si>
    <t>B</t>
  </si>
  <si>
    <t>C</t>
  </si>
  <si>
    <t>Gross Payout Amount Per Eligible Staff by Payout Date</t>
  </si>
  <si>
    <t>Payout Deductions Per Eligible Staff by Payout Date</t>
  </si>
  <si>
    <t>Net Payout Amount Per Eligible Staff by Payout Date</t>
  </si>
  <si>
    <t>Teacher Designation</t>
  </si>
  <si>
    <t>Number of FTE</t>
  </si>
  <si>
    <t>Allotment Payout by Designation Per Eligible Staff</t>
  </si>
  <si>
    <t xml:space="preserve"> Total Allotment Payout by Designation          (A x B)</t>
  </si>
  <si>
    <t>Total Gross Payout Per Eligible Staff</t>
  </si>
  <si>
    <t>Total Deductions Per Eligible Staff</t>
  </si>
  <si>
    <t>Total Net Payout Per Eligible Staff</t>
  </si>
  <si>
    <t>Other Certified</t>
  </si>
  <si>
    <t>Paraprofessional</t>
  </si>
  <si>
    <t>Total Campus</t>
  </si>
  <si>
    <t>Campus 2</t>
  </si>
  <si>
    <t>Campus 3</t>
  </si>
  <si>
    <t>Campus 4</t>
  </si>
  <si>
    <t>Campus 5</t>
  </si>
  <si>
    <t>Campus 6</t>
  </si>
  <si>
    <t>Campus and District Summary of TIA Payouts</t>
  </si>
  <si>
    <r>
      <t xml:space="preserve">The Payout Summary tab presents a summary of your TIA payouts based on information collected from the Payout Estimator tab. No data entry is required in this worksheet. Cells B7 through D7 show the district totals of the allotment amounts generated by each designated teacher level while Cell G7 shows the total district allotment.
</t>
    </r>
    <r>
      <rPr>
        <b/>
        <sz val="11"/>
        <color theme="1"/>
        <rFont val="Calibri"/>
        <family val="2"/>
        <scheme val="minor"/>
      </rPr>
      <t>Directions:
1)</t>
    </r>
    <r>
      <rPr>
        <sz val="11"/>
        <color theme="1"/>
        <rFont val="Calibri"/>
        <family val="2"/>
        <scheme val="minor"/>
      </rPr>
      <t xml:space="preserve"> Rows 9 through 12 show how you decided to allocate your total allotment between incentive payouts, district activities costs, and employer-paid fringe benefit costs. Note, the fringe benefits cost percentage may differ from the percentage you entered on the Data Entry Tab because this represents the amount you entered, if any, as a percentage of your total LEA allotment rather than the portion of the allotment allocated for educator payouts.
</t>
    </r>
    <r>
      <rPr>
        <b/>
        <sz val="11"/>
        <color theme="1"/>
        <rFont val="Calibri"/>
        <family val="2"/>
        <scheme val="minor"/>
      </rPr>
      <t>2)</t>
    </r>
    <r>
      <rPr>
        <sz val="11"/>
        <color theme="1"/>
        <rFont val="Calibri"/>
        <family val="2"/>
        <scheme val="minor"/>
      </rPr>
      <t xml:space="preserve"> Rows 14 through 21 show the total gross payout amounts by campus, staff type, and total for all campuses. 
</t>
    </r>
    <r>
      <rPr>
        <b/>
        <sz val="11"/>
        <color theme="1"/>
        <rFont val="Calibri"/>
        <family val="2"/>
        <scheme val="minor"/>
      </rPr>
      <t>3)</t>
    </r>
    <r>
      <rPr>
        <sz val="11"/>
        <color theme="1"/>
        <rFont val="Calibri"/>
        <family val="2"/>
        <scheme val="minor"/>
      </rPr>
      <t xml:space="preserve"> Rows 23 through 30 show the cost of employer-paid fringe benefits by campus, staff type, and total for all campuses. These amounts are based on the employer share of benefits cost estimates entered in the Benefits Estimator tab. If this amount is less than the amount, if any, of the allotment allocated for payouts set aside for paying the costs employer-paid fringe benefits, you should reduce the set aside amount. If the amount is greater than the set aside, you will need to either reduce the amount for payouts or find funds from other sources to pay for the difference. 
4) Rows 32 through 39 show the total costs to the LEA of your payout plan, consisting of the cost of gross payouts plus the cost of employer-paid fringe benefits. 
</t>
    </r>
    <r>
      <rPr>
        <b/>
        <sz val="11"/>
        <color theme="1"/>
        <rFont val="Calibri"/>
        <family val="2"/>
        <scheme val="minor"/>
      </rPr>
      <t>5)</t>
    </r>
    <r>
      <rPr>
        <sz val="11"/>
        <color theme="1"/>
        <rFont val="Calibri"/>
        <family val="2"/>
        <scheme val="minor"/>
      </rPr>
      <t xml:space="preserve"> Rows 41 through 48 show total deductions from educators' gross payout amounts. These amounts are based on the employee share of benefits costs entered in the Benefits Estimator tab.
</t>
    </r>
    <r>
      <rPr>
        <b/>
        <sz val="11"/>
        <color theme="1"/>
        <rFont val="Calibri"/>
        <family val="2"/>
        <scheme val="minor"/>
      </rPr>
      <t>6)</t>
    </r>
    <r>
      <rPr>
        <sz val="11"/>
        <color theme="1"/>
        <rFont val="Calibri"/>
        <family val="2"/>
        <scheme val="minor"/>
      </rPr>
      <t xml:space="preserve"> Rows 50 through 57 show the total net payout amounts, equal to gross payouts - deductions, by campus, staff type, and total for all campuses. </t>
    </r>
  </si>
  <si>
    <t>Other Classified</t>
  </si>
  <si>
    <t>Total District Allotment</t>
  </si>
  <si>
    <t>District Allotment Allocations</t>
  </si>
  <si>
    <t>Percentage</t>
  </si>
  <si>
    <t>Amount</t>
  </si>
  <si>
    <t xml:space="preserve">   Percentage allocated to payouts</t>
  </si>
  <si>
    <t xml:space="preserve">   Percentage allocated to district activities</t>
  </si>
  <si>
    <t xml:space="preserve">   Percentage allocated to fringe benefit costs</t>
  </si>
  <si>
    <t>Payout Summary - Gross Payouts</t>
  </si>
  <si>
    <t>Total All Campuses</t>
  </si>
  <si>
    <t>Payout Summary - Employer-Paid Benefits</t>
  </si>
  <si>
    <t>Payout Summary - Total Employer Costs</t>
  </si>
  <si>
    <t>Payout Summary - Employee Deductions</t>
  </si>
  <si>
    <t>Payout Summary - Net Payouts</t>
  </si>
  <si>
    <r>
      <t>Note:</t>
    </r>
    <r>
      <rPr>
        <i/>
        <sz val="11"/>
        <color theme="1"/>
        <rFont val="Calibri"/>
        <family val="2"/>
        <scheme val="minor"/>
      </rPr>
      <t xml:space="preserve"> This draft tool is intended to assist districts in calculating and structuring their TIA award payments. We anticipate continuing modifications and refinements to this tool based on feedback from districts. Districts are responsible for ensuring accurate amounts for gross payouts, deductions, and net payouts for the final payment amounts to educators as necessary.</t>
    </r>
  </si>
  <si>
    <t>Planning Notes Page</t>
  </si>
  <si>
    <t>SD Name Lookup Table</t>
  </si>
  <si>
    <t>Updated with 2022-23 Data</t>
  </si>
  <si>
    <t>Average allocation percentages by designation level:</t>
  </si>
  <si>
    <t>(Data Entry Rows 64-68)</t>
  </si>
  <si>
    <t>District name</t>
  </si>
  <si>
    <t>District number</t>
  </si>
  <si>
    <t>Year 1</t>
  </si>
  <si>
    <t>Year 2</t>
  </si>
  <si>
    <t>CAYUGA ISD</t>
  </si>
  <si>
    <t>001902</t>
  </si>
  <si>
    <t>Recog.</t>
  </si>
  <si>
    <t>Exempl.</t>
  </si>
  <si>
    <t>ELKHART ISD</t>
  </si>
  <si>
    <t>001903</t>
  </si>
  <si>
    <t>FRANKSTON ISD</t>
  </si>
  <si>
    <t>001904</t>
  </si>
  <si>
    <t>NECHES ISD</t>
  </si>
  <si>
    <t>001906</t>
  </si>
  <si>
    <t>PALESTINE ISD</t>
  </si>
  <si>
    <t>001907</t>
  </si>
  <si>
    <t>Number of Payments drop down menu on Data Entry Tab:</t>
  </si>
  <si>
    <t>WESTWOOD ISD</t>
  </si>
  <si>
    <t>001908</t>
  </si>
  <si>
    <t>SLOCUM ISD</t>
  </si>
  <si>
    <t>001909</t>
  </si>
  <si>
    <t>ANDREWS ISD</t>
  </si>
  <si>
    <t>002901</t>
  </si>
  <si>
    <t>PINEYWOODS COMMUNITY ACADEMY</t>
  </si>
  <si>
    <t>003801</t>
  </si>
  <si>
    <t>HUDSON ISD</t>
  </si>
  <si>
    <t>003902</t>
  </si>
  <si>
    <t>LUFKIN ISD</t>
  </si>
  <si>
    <t>003903</t>
  </si>
  <si>
    <t>Benefits Check Boxes from Benefits Estimator tab</t>
  </si>
  <si>
    <t>HUNTINGTON ISD</t>
  </si>
  <si>
    <t>003904</t>
  </si>
  <si>
    <t>Bene Calc</t>
  </si>
  <si>
    <t>Stipends</t>
  </si>
  <si>
    <t>DIBOLL ISD</t>
  </si>
  <si>
    <t>003905</t>
  </si>
  <si>
    <t>ZAVALLA ISD</t>
  </si>
  <si>
    <t>003906</t>
  </si>
  <si>
    <t>CENTRAL ISD</t>
  </si>
  <si>
    <t>003907</t>
  </si>
  <si>
    <t>ARANSAS COUNTY ISD</t>
  </si>
  <si>
    <t>004901</t>
  </si>
  <si>
    <t>ARCHER CITY ISD</t>
  </si>
  <si>
    <t>005901</t>
  </si>
  <si>
    <t>HOLLIDAY ISD</t>
  </si>
  <si>
    <t>005902</t>
  </si>
  <si>
    <t>WINDTHORST ISD</t>
  </si>
  <si>
    <t>005904</t>
  </si>
  <si>
    <t>CLAUDE ISD</t>
  </si>
  <si>
    <t>006902</t>
  </si>
  <si>
    <t>CHARLOTTE ISD</t>
  </si>
  <si>
    <t>007901</t>
  </si>
  <si>
    <t>JOURDANTON ISD</t>
  </si>
  <si>
    <t>007902</t>
  </si>
  <si>
    <t>LYTLE ISD</t>
  </si>
  <si>
    <t>007904</t>
  </si>
  <si>
    <t>PLEASANTON ISD</t>
  </si>
  <si>
    <t>007905</t>
  </si>
  <si>
    <t>POTEET ISD</t>
  </si>
  <si>
    <t>007906</t>
  </si>
  <si>
    <t>BELLVILLE ISD</t>
  </si>
  <si>
    <t>008901</t>
  </si>
  <si>
    <t>SEALY ISD</t>
  </si>
  <si>
    <t>008902</t>
  </si>
  <si>
    <t>Using comp funds for benefits drop down menu on Data Entry Tab:</t>
  </si>
  <si>
    <t>BRAZOS ISD</t>
  </si>
  <si>
    <t>008903</t>
  </si>
  <si>
    <t>Yes</t>
  </si>
  <si>
    <t>MULESHOE ISD</t>
  </si>
  <si>
    <t>009901</t>
  </si>
  <si>
    <t>MEDINA ISD</t>
  </si>
  <si>
    <t>010901</t>
  </si>
  <si>
    <t>Payments to other eligible educators drop down menu on Data Entry Tab:</t>
  </si>
  <si>
    <t>BANDERA ISD</t>
  </si>
  <si>
    <t>010902</t>
  </si>
  <si>
    <t>BASTROP ISD</t>
  </si>
  <si>
    <t>011901</t>
  </si>
  <si>
    <t>ELGIN ISD</t>
  </si>
  <si>
    <t>011902</t>
  </si>
  <si>
    <t>SMITHVILLE ISD</t>
  </si>
  <si>
    <t>011904</t>
  </si>
  <si>
    <t>MCDADE ISD</t>
  </si>
  <si>
    <t>011905</t>
  </si>
  <si>
    <t>SEYMOUR ISD</t>
  </si>
  <si>
    <t>012901</t>
  </si>
  <si>
    <t>ST MARY'S ACADEMY CHARTER SCHOOL</t>
  </si>
  <si>
    <t>013801</t>
  </si>
  <si>
    <t>BEEVILLE ISD</t>
  </si>
  <si>
    <t>013901</t>
  </si>
  <si>
    <t>PAWNEE ISD</t>
  </si>
  <si>
    <t>013902</t>
  </si>
  <si>
    <t>PETTUS ISD</t>
  </si>
  <si>
    <t>013903</t>
  </si>
  <si>
    <t>SKIDMORE-TYNAN ISD</t>
  </si>
  <si>
    <t>013905</t>
  </si>
  <si>
    <t>RICHARD MILBURN ALTER HIGH SCHOOL (KILLEEN)</t>
  </si>
  <si>
    <t>014801</t>
  </si>
  <si>
    <t>PRIORITY CHARTER SCHOOLS</t>
  </si>
  <si>
    <t>014803</t>
  </si>
  <si>
    <t>ORENDA CHARTER SCHOOL</t>
  </si>
  <si>
    <t>014804</t>
  </si>
  <si>
    <t>ACADEMY ISD</t>
  </si>
  <si>
    <t>014901</t>
  </si>
  <si>
    <t>BARTLETT ISD</t>
  </si>
  <si>
    <t>014902</t>
  </si>
  <si>
    <t>BELTON ISD</t>
  </si>
  <si>
    <t>014903</t>
  </si>
  <si>
    <t>HOLLAND ISD</t>
  </si>
  <si>
    <t>014905</t>
  </si>
  <si>
    <t>KILLEEN ISD</t>
  </si>
  <si>
    <t>014906</t>
  </si>
  <si>
    <t>ROGERS ISD</t>
  </si>
  <si>
    <t>014907</t>
  </si>
  <si>
    <t>SALADO ISD</t>
  </si>
  <si>
    <t>014908</t>
  </si>
  <si>
    <t>TEMPLE ISD</t>
  </si>
  <si>
    <t>014909</t>
  </si>
  <si>
    <t>TROY ISD</t>
  </si>
  <si>
    <t>014910</t>
  </si>
  <si>
    <t>POR VIDA ACADEMY</t>
  </si>
  <si>
    <t>015801</t>
  </si>
  <si>
    <t>GEORGE GERVIN ACADEMY</t>
  </si>
  <si>
    <t>015802</t>
  </si>
  <si>
    <t>NEW FRONTIERS PUBLIC SCHOOLS INC</t>
  </si>
  <si>
    <t>015805</t>
  </si>
  <si>
    <t>LEGACY TRADITIONAL SCHOOLS - TEXAS</t>
  </si>
  <si>
    <t>015806</t>
  </si>
  <si>
    <t>SOUTHWEST PREPARATORY SCHOOL</t>
  </si>
  <si>
    <t>015807</t>
  </si>
  <si>
    <t>INSPIRE ACADEMIES</t>
  </si>
  <si>
    <t>015808</t>
  </si>
  <si>
    <t>BEXAR COUNTY ACADEMY</t>
  </si>
  <si>
    <t>015809</t>
  </si>
  <si>
    <t>POSITIVE SOLUTIONS CHARTER SCHOOL</t>
  </si>
  <si>
    <t>015814</t>
  </si>
  <si>
    <t>HERITAGE ACADEMY</t>
  </si>
  <si>
    <t>015815</t>
  </si>
  <si>
    <t>JUBILEE ACADEMIES</t>
  </si>
  <si>
    <t>015822</t>
  </si>
  <si>
    <t>LIGHTHOUSE PUBLIC SCHOOLS</t>
  </si>
  <si>
    <t>015825</t>
  </si>
  <si>
    <t>SCHOOL OF SCIENCE AND TECHNOLOGY</t>
  </si>
  <si>
    <t>015827</t>
  </si>
  <si>
    <t>HARMONY PUBLIC SCHOOLS - SOUTH TEXAS</t>
  </si>
  <si>
    <t>015828</t>
  </si>
  <si>
    <t>SOMERSET ACADEMIES OF TEXAS</t>
  </si>
  <si>
    <t>015830</t>
  </si>
  <si>
    <t>SCHOOL OF SCIENCE AND TECHNOLOGY DISCOVERY</t>
  </si>
  <si>
    <t>015831</t>
  </si>
  <si>
    <t>HENRY FORD ACADEMY ALAMEDA SCHOOL FOR ART + DESIGN</t>
  </si>
  <si>
    <t>015833</t>
  </si>
  <si>
    <t>BASIS TEXAS</t>
  </si>
  <si>
    <t>015834</t>
  </si>
  <si>
    <t>GREAT HEARTS TEXAS</t>
  </si>
  <si>
    <t>015835</t>
  </si>
  <si>
    <t>ELEANOR KOLITZ HEBREW LANGUAGE ACADEMY</t>
  </si>
  <si>
    <t>015836</t>
  </si>
  <si>
    <t>COMPASS ROSE PUBLIC SCHOOLS</t>
  </si>
  <si>
    <t>015838</t>
  </si>
  <si>
    <t>PROMESA ACADEMY CHARTER SCHOOL</t>
  </si>
  <si>
    <t>015839</t>
  </si>
  <si>
    <t>SAN ANTONIO PREPARATORY SCHOOLS</t>
  </si>
  <si>
    <t>015840</t>
  </si>
  <si>
    <t>THE GATHERING PLACE</t>
  </si>
  <si>
    <t>015841</t>
  </si>
  <si>
    <t>ROYAL PUBLIC SCHOOLS</t>
  </si>
  <si>
    <t>015842</t>
  </si>
  <si>
    <t>PRELUDE PREPARATORY CHARTER SCHOOL</t>
  </si>
  <si>
    <t>015843</t>
  </si>
  <si>
    <t>ESSENCE PREPARATORY CHARTER SCHOOL</t>
  </si>
  <si>
    <t>015844</t>
  </si>
  <si>
    <t>ALAMO HEIGHTS ISD</t>
  </si>
  <si>
    <t>015901</t>
  </si>
  <si>
    <t>HARLANDALE ISD</t>
  </si>
  <si>
    <t>015904</t>
  </si>
  <si>
    <t>EDGEWOOD ISD</t>
  </si>
  <si>
    <t>015905</t>
  </si>
  <si>
    <t>RANDOLPH FIELD ISD</t>
  </si>
  <si>
    <t>015906</t>
  </si>
  <si>
    <t>SAN ANTONIO ISD</t>
  </si>
  <si>
    <t>015907</t>
  </si>
  <si>
    <t>SOUTH SAN ANTONIO ISD</t>
  </si>
  <si>
    <t>015908</t>
  </si>
  <si>
    <t>SOMERSET ISD</t>
  </si>
  <si>
    <t>015909</t>
  </si>
  <si>
    <t>NORTH EAST ISD</t>
  </si>
  <si>
    <t>015910</t>
  </si>
  <si>
    <t>EAST CENTRAL ISD</t>
  </si>
  <si>
    <t>015911</t>
  </si>
  <si>
    <t>SOUTHWEST ISD</t>
  </si>
  <si>
    <t>015912</t>
  </si>
  <si>
    <t>LACKLAND ISD</t>
  </si>
  <si>
    <t>015913</t>
  </si>
  <si>
    <t>FT SAM HOUSTON ISD</t>
  </si>
  <si>
    <t>015914</t>
  </si>
  <si>
    <t>NORTHSIDE ISD</t>
  </si>
  <si>
    <t>015915</t>
  </si>
  <si>
    <t>JUDSON ISD</t>
  </si>
  <si>
    <t>015916</t>
  </si>
  <si>
    <t>SOUTHSIDE ISD</t>
  </si>
  <si>
    <t>015917</t>
  </si>
  <si>
    <t>JOHNSON CITY ISD</t>
  </si>
  <si>
    <t>016901</t>
  </si>
  <si>
    <t>BLANCO ISD</t>
  </si>
  <si>
    <t>016902</t>
  </si>
  <si>
    <t>BORDEN COUNTY ISD</t>
  </si>
  <si>
    <t>017901</t>
  </si>
  <si>
    <t>CLIFTON ISD</t>
  </si>
  <si>
    <t>018901</t>
  </si>
  <si>
    <t>MERIDIAN ISD</t>
  </si>
  <si>
    <t>018902</t>
  </si>
  <si>
    <t>MORGAN ISD</t>
  </si>
  <si>
    <t>018903</t>
  </si>
  <si>
    <t>VALLEY MILLS ISD</t>
  </si>
  <si>
    <t>018904</t>
  </si>
  <si>
    <t>WALNUT SPRINGS ISD</t>
  </si>
  <si>
    <t>018905</t>
  </si>
  <si>
    <t>IREDELL ISD</t>
  </si>
  <si>
    <t>018906</t>
  </si>
  <si>
    <t>KOPPERL ISD</t>
  </si>
  <si>
    <t>018907</t>
  </si>
  <si>
    <t>CRANFILLS GAP ISD</t>
  </si>
  <si>
    <t>018908</t>
  </si>
  <si>
    <t>DEKALB ISD</t>
  </si>
  <si>
    <t>019901</t>
  </si>
  <si>
    <t>HOOKS ISD</t>
  </si>
  <si>
    <t>019902</t>
  </si>
  <si>
    <t>MAUD ISD</t>
  </si>
  <si>
    <t>019903</t>
  </si>
  <si>
    <t>NEW BOSTON ISD</t>
  </si>
  <si>
    <t>019905</t>
  </si>
  <si>
    <t>REDWATER ISD</t>
  </si>
  <si>
    <t>019906</t>
  </si>
  <si>
    <t>TEXARKANA ISD</t>
  </si>
  <si>
    <t>019907</t>
  </si>
  <si>
    <t>LIBERTY-EYLAU ISD</t>
  </si>
  <si>
    <t>019908</t>
  </si>
  <si>
    <t>SIMMS ISD</t>
  </si>
  <si>
    <t>019909</t>
  </si>
  <si>
    <t>MALTA ISD</t>
  </si>
  <si>
    <t>019910</t>
  </si>
  <si>
    <t>RED LICK ISD</t>
  </si>
  <si>
    <t>019911</t>
  </si>
  <si>
    <t>PLEASANT GROVE ISD</t>
  </si>
  <si>
    <t>019912</t>
  </si>
  <si>
    <t>HUBBARD ISD</t>
  </si>
  <si>
    <t>019913</t>
  </si>
  <si>
    <t>LEARY ISD</t>
  </si>
  <si>
    <t>019914</t>
  </si>
  <si>
    <t>ALVIN ISD</t>
  </si>
  <si>
    <t>020901</t>
  </si>
  <si>
    <t>ANGLETON ISD</t>
  </si>
  <si>
    <t>020902</t>
  </si>
  <si>
    <t>DANBURY ISD</t>
  </si>
  <si>
    <t>020904</t>
  </si>
  <si>
    <t>BRAZOSPORT ISD</t>
  </si>
  <si>
    <t>020905</t>
  </si>
  <si>
    <t>SWEENY ISD</t>
  </si>
  <si>
    <t>020906</t>
  </si>
  <si>
    <t>COLUMBIA-BRAZORIA ISD</t>
  </si>
  <si>
    <t>020907</t>
  </si>
  <si>
    <t>PEARLAND ISD</t>
  </si>
  <si>
    <t>020908</t>
  </si>
  <si>
    <t>DAMON ISD</t>
  </si>
  <si>
    <t>020910</t>
  </si>
  <si>
    <t>BRAZOS SCHOOL FOR INQUIRY &amp; CREATIVITY</t>
  </si>
  <si>
    <t>021803</t>
  </si>
  <si>
    <t>ARROW ACADEMY</t>
  </si>
  <si>
    <t>021805</t>
  </si>
  <si>
    <t>COLLEGE STATION ISD</t>
  </si>
  <si>
    <t>021901</t>
  </si>
  <si>
    <t>BRYAN ISD</t>
  </si>
  <si>
    <t>021902</t>
  </si>
  <si>
    <t>TERLINGUA CSD</t>
  </si>
  <si>
    <t>022004</t>
  </si>
  <si>
    <t>ALPINE ISD</t>
  </si>
  <si>
    <t>022901</t>
  </si>
  <si>
    <t>MARATHON ISD</t>
  </si>
  <si>
    <t>022902</t>
  </si>
  <si>
    <t>SAN VICENTE ISD</t>
  </si>
  <si>
    <t>022903</t>
  </si>
  <si>
    <t>SILVERTON ISD</t>
  </si>
  <si>
    <t>023902</t>
  </si>
  <si>
    <t>BROOKS COUNTY ISD</t>
  </si>
  <si>
    <t>024901</t>
  </si>
  <si>
    <t>BANGS ISD</t>
  </si>
  <si>
    <t>025901</t>
  </si>
  <si>
    <t>BROWNWOOD ISD</t>
  </si>
  <si>
    <t>025902</t>
  </si>
  <si>
    <t>BLANKET ISD</t>
  </si>
  <si>
    <t>025904</t>
  </si>
  <si>
    <t>MAY ISD</t>
  </si>
  <si>
    <t>025905</t>
  </si>
  <si>
    <t>ZEPHYR ISD</t>
  </si>
  <si>
    <t>025906</t>
  </si>
  <si>
    <t>BROOKESMITH ISD</t>
  </si>
  <si>
    <t>025908</t>
  </si>
  <si>
    <t>EARLY ISD</t>
  </si>
  <si>
    <t>025909</t>
  </si>
  <si>
    <t>CALDWELL ISD</t>
  </si>
  <si>
    <t>026901</t>
  </si>
  <si>
    <t>SOMERVILLE ISD</t>
  </si>
  <si>
    <t>026902</t>
  </si>
  <si>
    <t>SNOOK ISD</t>
  </si>
  <si>
    <t>026903</t>
  </si>
  <si>
    <t>BURNET CISD</t>
  </si>
  <si>
    <t>027903</t>
  </si>
  <si>
    <t>MARBLE FALLS ISD</t>
  </si>
  <si>
    <t>027904</t>
  </si>
  <si>
    <t>LOCKHART ISD</t>
  </si>
  <si>
    <t>028902</t>
  </si>
  <si>
    <t>LULING ISD</t>
  </si>
  <si>
    <t>028903</t>
  </si>
  <si>
    <t>PRAIRIE LEA ISD</t>
  </si>
  <si>
    <t>028906</t>
  </si>
  <si>
    <t>CALHOUN COUNTY ISD</t>
  </si>
  <si>
    <t>029901</t>
  </si>
  <si>
    <t>CROSS PLAINS ISD</t>
  </si>
  <si>
    <t>030901</t>
  </si>
  <si>
    <t>CLYDE CISD</t>
  </si>
  <si>
    <t>030902</t>
  </si>
  <si>
    <t>BAIRD ISD</t>
  </si>
  <si>
    <t>030903</t>
  </si>
  <si>
    <t>EULA ISD</t>
  </si>
  <si>
    <t>030906</t>
  </si>
  <si>
    <t>BROWNSVILLE ISD</t>
  </si>
  <si>
    <t>031901</t>
  </si>
  <si>
    <t>HARLINGEN CISD</t>
  </si>
  <si>
    <t>031903</t>
  </si>
  <si>
    <t>LA FERIA ISD</t>
  </si>
  <si>
    <t>031905</t>
  </si>
  <si>
    <t>LOS FRESNOS CISD</t>
  </si>
  <si>
    <t>031906</t>
  </si>
  <si>
    <t>POINT ISABEL ISD</t>
  </si>
  <si>
    <t>031909</t>
  </si>
  <si>
    <t>RIO HONDO ISD</t>
  </si>
  <si>
    <t>031911</t>
  </si>
  <si>
    <t>SAN BENITO CISD</t>
  </si>
  <si>
    <t>031912</t>
  </si>
  <si>
    <t>SANTA MARIA ISD</t>
  </si>
  <si>
    <t>031913</t>
  </si>
  <si>
    <t>SANTA ROSA ISD</t>
  </si>
  <si>
    <t>031914</t>
  </si>
  <si>
    <t>SOUTH TEXAS ISD</t>
  </si>
  <si>
    <t>031916</t>
  </si>
  <si>
    <t>PITTSBURG ISD</t>
  </si>
  <si>
    <t>032902</t>
  </si>
  <si>
    <t>GROOM ISD</t>
  </si>
  <si>
    <t>033901</t>
  </si>
  <si>
    <t>PANHANDLE ISD</t>
  </si>
  <si>
    <t>033902</t>
  </si>
  <si>
    <t>WHITE DEER ISD</t>
  </si>
  <si>
    <t>033904</t>
  </si>
  <si>
    <t>ATLANTA ISD</t>
  </si>
  <si>
    <t>034901</t>
  </si>
  <si>
    <t>AVINGER ISD</t>
  </si>
  <si>
    <t>034902</t>
  </si>
  <si>
    <t>HUGHES SPRINGS ISD</t>
  </si>
  <si>
    <t>034903</t>
  </si>
  <si>
    <t>LINDEN-KILDARE CISD</t>
  </si>
  <si>
    <t>034905</t>
  </si>
  <si>
    <t>MCLEOD ISD</t>
  </si>
  <si>
    <t>034906</t>
  </si>
  <si>
    <t>QUEEN CITY ISD</t>
  </si>
  <si>
    <t>034907</t>
  </si>
  <si>
    <t>BLOOMBURG ISD</t>
  </si>
  <si>
    <t>034909</t>
  </si>
  <si>
    <t>DIMMITT ISD</t>
  </si>
  <si>
    <t>035901</t>
  </si>
  <si>
    <t>HART ISD</t>
  </si>
  <si>
    <t>035902</t>
  </si>
  <si>
    <t>NAZARETH ISD</t>
  </si>
  <si>
    <t>035903</t>
  </si>
  <si>
    <t>ANAHUAC ISD</t>
  </si>
  <si>
    <t>036901</t>
  </si>
  <si>
    <t>BARBERS HILL ISD</t>
  </si>
  <si>
    <t>036902</t>
  </si>
  <si>
    <t>EAST CHAMBERS ISD</t>
  </si>
  <si>
    <t>036903</t>
  </si>
  <si>
    <t>ALTO ISD</t>
  </si>
  <si>
    <t>037901</t>
  </si>
  <si>
    <t>JACKSONVILLE ISD</t>
  </si>
  <si>
    <t>037904</t>
  </si>
  <si>
    <t>RUSK ISD</t>
  </si>
  <si>
    <t>037907</t>
  </si>
  <si>
    <t>NEW SUMMERFIELD ISD</t>
  </si>
  <si>
    <t>037908</t>
  </si>
  <si>
    <t>WELLS ISD</t>
  </si>
  <si>
    <t>037909</t>
  </si>
  <si>
    <t>CHILDRESS ISD</t>
  </si>
  <si>
    <t>038901</t>
  </si>
  <si>
    <t>HENRIETTA ISD</t>
  </si>
  <si>
    <t>039902</t>
  </si>
  <si>
    <t>PETROLIA CISD</t>
  </si>
  <si>
    <t>039903</t>
  </si>
  <si>
    <t>BELLEVUE ISD</t>
  </si>
  <si>
    <t>039904</t>
  </si>
  <si>
    <t>MIDWAY ISD</t>
  </si>
  <si>
    <t>039905</t>
  </si>
  <si>
    <t>MORTON ISD</t>
  </si>
  <si>
    <t>040901</t>
  </si>
  <si>
    <t>WHITEFACE CISD</t>
  </si>
  <si>
    <t>040902</t>
  </si>
  <si>
    <t>BRONTE ISD</t>
  </si>
  <si>
    <t>041901</t>
  </si>
  <si>
    <t>ROBERT LEE ISD</t>
  </si>
  <si>
    <t>041902</t>
  </si>
  <si>
    <t>COLEMAN ISD</t>
  </si>
  <si>
    <t>042901</t>
  </si>
  <si>
    <t>SANTA ANNA ISD</t>
  </si>
  <si>
    <t>042903</t>
  </si>
  <si>
    <t>PANTHER CREEK CISD</t>
  </si>
  <si>
    <t>042905</t>
  </si>
  <si>
    <t>IMAGINE INTERNATIONAL ACADEMY OF NORTH TEXAS</t>
  </si>
  <si>
    <t>043801</t>
  </si>
  <si>
    <t>LONE STAR LANGUAGE ACADEMY</t>
  </si>
  <si>
    <t>043802</t>
  </si>
  <si>
    <t>ALLEN ISD</t>
  </si>
  <si>
    <t>043901</t>
  </si>
  <si>
    <t>ANNA ISD</t>
  </si>
  <si>
    <t>043902</t>
  </si>
  <si>
    <t>CELINA ISD</t>
  </si>
  <si>
    <t>043903</t>
  </si>
  <si>
    <t>FARMERSVILLE ISD</t>
  </si>
  <si>
    <t>043904</t>
  </si>
  <si>
    <t>FRISCO ISD</t>
  </si>
  <si>
    <t>043905</t>
  </si>
  <si>
    <t>MCKINNEY ISD</t>
  </si>
  <si>
    <t>043907</t>
  </si>
  <si>
    <t>MELISSA ISD</t>
  </si>
  <si>
    <t>043908</t>
  </si>
  <si>
    <t>PLANO ISD</t>
  </si>
  <si>
    <t>043910</t>
  </si>
  <si>
    <t>PRINCETON ISD</t>
  </si>
  <si>
    <t>043911</t>
  </si>
  <si>
    <t>PROSPER ISD</t>
  </si>
  <si>
    <t>043912</t>
  </si>
  <si>
    <t>WYLIE ISD</t>
  </si>
  <si>
    <t>043914</t>
  </si>
  <si>
    <t>BLUE RIDGE ISD</t>
  </si>
  <si>
    <t>043917</t>
  </si>
  <si>
    <t>COMMUNITY ISD</t>
  </si>
  <si>
    <t>043918</t>
  </si>
  <si>
    <t>LOVEJOY ISD</t>
  </si>
  <si>
    <t>043919</t>
  </si>
  <si>
    <t>WELLINGTON ISD</t>
  </si>
  <si>
    <t>044902</t>
  </si>
  <si>
    <t>COLUMBUS ISD</t>
  </si>
  <si>
    <t>045902</t>
  </si>
  <si>
    <t>RICE CISD</t>
  </si>
  <si>
    <t>045903</t>
  </si>
  <si>
    <t>WEIMAR ISD</t>
  </si>
  <si>
    <t>045905</t>
  </si>
  <si>
    <t>TRINITY CHARTER SCHOOL</t>
  </si>
  <si>
    <t>046802</t>
  </si>
  <si>
    <t>NEW BRAUNFELS ISD</t>
  </si>
  <si>
    <t>046901</t>
  </si>
  <si>
    <t>COMAL ISD</t>
  </si>
  <si>
    <t>046902</t>
  </si>
  <si>
    <t>COMANCHE ISD</t>
  </si>
  <si>
    <t>047901</t>
  </si>
  <si>
    <t>DE LEON ISD</t>
  </si>
  <si>
    <t>047902</t>
  </si>
  <si>
    <t>GUSTINE ISD</t>
  </si>
  <si>
    <t>047903</t>
  </si>
  <si>
    <t>SIDNEY ISD</t>
  </si>
  <si>
    <t>047905</t>
  </si>
  <si>
    <t>EDEN CISD</t>
  </si>
  <si>
    <t>048901</t>
  </si>
  <si>
    <t>PAINT ROCK ISD</t>
  </si>
  <si>
    <t>048903</t>
  </si>
  <si>
    <t>GAINESVILLE ISD</t>
  </si>
  <si>
    <t>049901</t>
  </si>
  <si>
    <t>MUENSTER ISD</t>
  </si>
  <si>
    <t>049902</t>
  </si>
  <si>
    <t>VALLEY VIEW ISD</t>
  </si>
  <si>
    <t>049903</t>
  </si>
  <si>
    <t>CALLISBURG ISD</t>
  </si>
  <si>
    <t>049905</t>
  </si>
  <si>
    <t>ERA ISD</t>
  </si>
  <si>
    <t>049906</t>
  </si>
  <si>
    <t>LINDSAY ISD</t>
  </si>
  <si>
    <t>049907</t>
  </si>
  <si>
    <t>WALNUT BEND ISD</t>
  </si>
  <si>
    <t>049908</t>
  </si>
  <si>
    <t>SIVELLS BEND ISD</t>
  </si>
  <si>
    <t>049909</t>
  </si>
  <si>
    <t>EVANT ISD</t>
  </si>
  <si>
    <t>050901</t>
  </si>
  <si>
    <t>GATESVILLE ISD</t>
  </si>
  <si>
    <t>050902</t>
  </si>
  <si>
    <t>OGLESBY ISD</t>
  </si>
  <si>
    <t>050904</t>
  </si>
  <si>
    <t>JONESBORO ISD</t>
  </si>
  <si>
    <t>050909</t>
  </si>
  <si>
    <t>COPPERAS COVE ISD</t>
  </si>
  <si>
    <t>050910</t>
  </si>
  <si>
    <t>PADUCAH ISD</t>
  </si>
  <si>
    <t>051901</t>
  </si>
  <si>
    <t>CRANE ISD</t>
  </si>
  <si>
    <t>052901</t>
  </si>
  <si>
    <t>CROCKETT COUNTY CONSOLIDATED CSD</t>
  </si>
  <si>
    <t>053001</t>
  </si>
  <si>
    <t>CROSBYTON CISD</t>
  </si>
  <si>
    <t>054901</t>
  </si>
  <si>
    <t>LORENZO ISD</t>
  </si>
  <si>
    <t>054902</t>
  </si>
  <si>
    <t>RALLS ISD</t>
  </si>
  <si>
    <t>054903</t>
  </si>
  <si>
    <t>CULBERSON COUNTY-ALLAMOORE ISD</t>
  </si>
  <si>
    <t>055901</t>
  </si>
  <si>
    <t>DALHART ISD</t>
  </si>
  <si>
    <t>056901</t>
  </si>
  <si>
    <t>TEXLINE ISD</t>
  </si>
  <si>
    <t>056902</t>
  </si>
  <si>
    <t>PEGASUS SCHOOL OF LIBERAL ARTS AND SCIENCES</t>
  </si>
  <si>
    <t>057802</t>
  </si>
  <si>
    <t>UPLIFT EDUCATION</t>
  </si>
  <si>
    <t>057803</t>
  </si>
  <si>
    <t>TEXANS CAN ACADEMIES</t>
  </si>
  <si>
    <t>057804</t>
  </si>
  <si>
    <t>LUMIN EDUCATION</t>
  </si>
  <si>
    <t>057805</t>
  </si>
  <si>
    <t>ADVANTAGE ACADEMY</t>
  </si>
  <si>
    <t>057806</t>
  </si>
  <si>
    <t>LIFE SCHOOL</t>
  </si>
  <si>
    <t>057807</t>
  </si>
  <si>
    <t>UNIVERSAL ACADEMY</t>
  </si>
  <si>
    <t>057808</t>
  </si>
  <si>
    <t>NOVA ACADEMY</t>
  </si>
  <si>
    <t>057809</t>
  </si>
  <si>
    <t>ACADEMY OF DALLAS</t>
  </si>
  <si>
    <t>057810</t>
  </si>
  <si>
    <t>TRINITY BASIN PREPARATORY</t>
  </si>
  <si>
    <t>057813</t>
  </si>
  <si>
    <t>ACADEMY FOR ACADEMIC EXCELLENCE</t>
  </si>
  <si>
    <t>057814</t>
  </si>
  <si>
    <t>A W BROWN LEADERSHIP ACADEMY</t>
  </si>
  <si>
    <t>057816</t>
  </si>
  <si>
    <t>JEAN MASSIEU ACADEMY</t>
  </si>
  <si>
    <t>057819</t>
  </si>
  <si>
    <t>NOVA ACADEMY SOUTHEAST</t>
  </si>
  <si>
    <t>057827</t>
  </si>
  <si>
    <t>WINFREE ACADEMY CHARTER SCHOOLS</t>
  </si>
  <si>
    <t>057828</t>
  </si>
  <si>
    <t>A+ ACADEMY</t>
  </si>
  <si>
    <t>057829</t>
  </si>
  <si>
    <t>INSPIRED VISION ACADEMY</t>
  </si>
  <si>
    <t>057830</t>
  </si>
  <si>
    <t>GATEWAY CHARTER ACADEMY</t>
  </si>
  <si>
    <t>057831</t>
  </si>
  <si>
    <t>EDUCATION CENTER INTERNATIONAL ACADEMY</t>
  </si>
  <si>
    <t>057833</t>
  </si>
  <si>
    <t>EVOLUTION ACADEMY CHARTER SCHOOL</t>
  </si>
  <si>
    <t>057834</t>
  </si>
  <si>
    <t>GOLDEN RULE CHARTER SCHOOL</t>
  </si>
  <si>
    <t>057835</t>
  </si>
  <si>
    <t>ST ANTHONY SCHOOL</t>
  </si>
  <si>
    <t>057836</t>
  </si>
  <si>
    <t>LA ACADEMIA DE ESTRELLAS</t>
  </si>
  <si>
    <t>057839</t>
  </si>
  <si>
    <t>RICHLAND COLLEGIATE HIGH SCHOOL</t>
  </si>
  <si>
    <t>057840</t>
  </si>
  <si>
    <t>CITYSCAPE SCHOOLS</t>
  </si>
  <si>
    <t>057841</t>
  </si>
  <si>
    <t>MANARA ACADEMY</t>
  </si>
  <si>
    <t>057844</t>
  </si>
  <si>
    <t>UME PREPARATORY ACADEMY</t>
  </si>
  <si>
    <t>057845</t>
  </si>
  <si>
    <t>LEGACY PREPARATORY</t>
  </si>
  <si>
    <t>057846</t>
  </si>
  <si>
    <t>VILLAGE TECH SCHOOLS</t>
  </si>
  <si>
    <t>057847</t>
  </si>
  <si>
    <t>INTERNATIONAL LEADERSHIP OF TEXAS (ILTEXAS)</t>
  </si>
  <si>
    <t>057848</t>
  </si>
  <si>
    <t>PIONEER TECHNOLOGY &amp; ARTS ACADEMY</t>
  </si>
  <si>
    <t>057850</t>
  </si>
  <si>
    <t>BRIDGEWAY PREPARATORY ACADEMY</t>
  </si>
  <si>
    <t>057851</t>
  </si>
  <si>
    <t>CARROLLTON-FARMERS BRANCH ISD</t>
  </si>
  <si>
    <t>057903</t>
  </si>
  <si>
    <t>CEDAR HILL ISD</t>
  </si>
  <si>
    <t>057904</t>
  </si>
  <si>
    <t>DALLAS ISD</t>
  </si>
  <si>
    <t>057905</t>
  </si>
  <si>
    <t>DESOTO ISD</t>
  </si>
  <si>
    <t>057906</t>
  </si>
  <si>
    <t>DUNCANVILLE ISD</t>
  </si>
  <si>
    <t>057907</t>
  </si>
  <si>
    <t>GARLAND ISD</t>
  </si>
  <si>
    <t>057909</t>
  </si>
  <si>
    <t>GRAND PRAIRIE ISD</t>
  </si>
  <si>
    <t>057910</t>
  </si>
  <si>
    <t>HIGHLAND PARK ISD</t>
  </si>
  <si>
    <t>057911</t>
  </si>
  <si>
    <t>IRVING ISD</t>
  </si>
  <si>
    <t>057912</t>
  </si>
  <si>
    <t>LANCASTER ISD</t>
  </si>
  <si>
    <t>057913</t>
  </si>
  <si>
    <t>MESQUITE ISD</t>
  </si>
  <si>
    <t>057914</t>
  </si>
  <si>
    <t>RICHARDSON ISD</t>
  </si>
  <si>
    <t>057916</t>
  </si>
  <si>
    <t>SUNNYVALE ISD</t>
  </si>
  <si>
    <t>057919</t>
  </si>
  <si>
    <t>COPPELL ISD</t>
  </si>
  <si>
    <t>057922</t>
  </si>
  <si>
    <t>DAWSON ISD</t>
  </si>
  <si>
    <t>058902</t>
  </si>
  <si>
    <t>KLONDIKE ISD</t>
  </si>
  <si>
    <t>058905</t>
  </si>
  <si>
    <t>LAMESA ISD</t>
  </si>
  <si>
    <t>058906</t>
  </si>
  <si>
    <t>SANDS CISD</t>
  </si>
  <si>
    <t>058909</t>
  </si>
  <si>
    <t>HEREFORD ISD</t>
  </si>
  <si>
    <t>059901</t>
  </si>
  <si>
    <t>WALCOTT ISD</t>
  </si>
  <si>
    <t>059902</t>
  </si>
  <si>
    <t>COOPER ISD</t>
  </si>
  <si>
    <t>060902</t>
  </si>
  <si>
    <t>FANNINDEL ISD</t>
  </si>
  <si>
    <t>060914</t>
  </si>
  <si>
    <t>NORTH TEXAS COLLEGIATE ACADEMY</t>
  </si>
  <si>
    <t>061802</t>
  </si>
  <si>
    <t>LEADERSHIP PREP SCHOOL</t>
  </si>
  <si>
    <t>061804</t>
  </si>
  <si>
    <t>TRIVIUM ACADEMY</t>
  </si>
  <si>
    <t>061805</t>
  </si>
  <si>
    <t>DENTON ISD</t>
  </si>
  <si>
    <t>061901</t>
  </si>
  <si>
    <t>LEWISVILLE ISD</t>
  </si>
  <si>
    <t>061902</t>
  </si>
  <si>
    <t>PILOT POINT ISD</t>
  </si>
  <si>
    <t>061903</t>
  </si>
  <si>
    <t>KRUM ISD</t>
  </si>
  <si>
    <t>061905</t>
  </si>
  <si>
    <t>PONDER ISD</t>
  </si>
  <si>
    <t>061906</t>
  </si>
  <si>
    <t>AUBREY ISD</t>
  </si>
  <si>
    <t>061907</t>
  </si>
  <si>
    <t>SANGER ISD</t>
  </si>
  <si>
    <t>061908</t>
  </si>
  <si>
    <t>ARGYLE ISD</t>
  </si>
  <si>
    <t>061910</t>
  </si>
  <si>
    <t>NORTHWEST ISD</t>
  </si>
  <si>
    <t>061911</t>
  </si>
  <si>
    <t>LAKE DALLAS ISD</t>
  </si>
  <si>
    <t>061912</t>
  </si>
  <si>
    <t>LITTLE ELM ISD</t>
  </si>
  <si>
    <t>061914</t>
  </si>
  <si>
    <t>CUERO ISD</t>
  </si>
  <si>
    <t>062901</t>
  </si>
  <si>
    <t>NORDHEIM ISD</t>
  </si>
  <si>
    <t>062902</t>
  </si>
  <si>
    <t>YOAKUM ISD</t>
  </si>
  <si>
    <t>062903</t>
  </si>
  <si>
    <t>YORKTOWN ISD</t>
  </si>
  <si>
    <t>062904</t>
  </si>
  <si>
    <t>WESTHOFF ISD</t>
  </si>
  <si>
    <t>062905</t>
  </si>
  <si>
    <t>MEYERSVILLE ISD</t>
  </si>
  <si>
    <t>062906</t>
  </si>
  <si>
    <t>SPUR ISD</t>
  </si>
  <si>
    <t>063903</t>
  </si>
  <si>
    <t>PATTON SPRINGS ISD</t>
  </si>
  <si>
    <t>063906</t>
  </si>
  <si>
    <t>CARRIZO SPRINGS CISD</t>
  </si>
  <si>
    <t>064903</t>
  </si>
  <si>
    <t>CLARENDON ISD</t>
  </si>
  <si>
    <t>065901</t>
  </si>
  <si>
    <t>HEDLEY ISD</t>
  </si>
  <si>
    <t>065902</t>
  </si>
  <si>
    <t>RAMIREZ CSD</t>
  </si>
  <si>
    <t>066005</t>
  </si>
  <si>
    <t>BENAVIDES ISD</t>
  </si>
  <si>
    <t>066901</t>
  </si>
  <si>
    <t>SAN DIEGO ISD</t>
  </si>
  <si>
    <t>066902</t>
  </si>
  <si>
    <t>FREER ISD</t>
  </si>
  <si>
    <t>066903</t>
  </si>
  <si>
    <t>CISCO ISD</t>
  </si>
  <si>
    <t>067902</t>
  </si>
  <si>
    <t>EASTLAND ISD</t>
  </si>
  <si>
    <t>067903</t>
  </si>
  <si>
    <t>GORMAN ISD</t>
  </si>
  <si>
    <t>067904</t>
  </si>
  <si>
    <t>RANGER ISD</t>
  </si>
  <si>
    <t>067907</t>
  </si>
  <si>
    <t>RISING STAR ISD</t>
  </si>
  <si>
    <t>067908</t>
  </si>
  <si>
    <t>COMPASS ACADEMY CHARTER SCHOOL</t>
  </si>
  <si>
    <t>068802</t>
  </si>
  <si>
    <t>ECTOR COUNTY ISD</t>
  </si>
  <si>
    <t>068901</t>
  </si>
  <si>
    <t>ROCKSPRINGS ISD</t>
  </si>
  <si>
    <t>069901</t>
  </si>
  <si>
    <t>NUECES CANYON CISD</t>
  </si>
  <si>
    <t>069902</t>
  </si>
  <si>
    <t>WAXAHACHIE FAITH FAMILY ACADEMY</t>
  </si>
  <si>
    <t>070801</t>
  </si>
  <si>
    <t>AVALON ISD</t>
  </si>
  <si>
    <t>070901</t>
  </si>
  <si>
    <t>ENNIS ISD</t>
  </si>
  <si>
    <t>070903</t>
  </si>
  <si>
    <t>FERRIS ISD</t>
  </si>
  <si>
    <t>070905</t>
  </si>
  <si>
    <t>ITALY ISD</t>
  </si>
  <si>
    <t>070907</t>
  </si>
  <si>
    <t>MIDLOTHIAN ISD</t>
  </si>
  <si>
    <t>070908</t>
  </si>
  <si>
    <t>MILFORD ISD</t>
  </si>
  <si>
    <t>070909</t>
  </si>
  <si>
    <t>PALMER ISD</t>
  </si>
  <si>
    <t>070910</t>
  </si>
  <si>
    <t>RED OAK ISD</t>
  </si>
  <si>
    <t>070911</t>
  </si>
  <si>
    <t>WAXAHACHIE ISD</t>
  </si>
  <si>
    <t>070912</t>
  </si>
  <si>
    <t>MAYPEARL ISD</t>
  </si>
  <si>
    <t>070915</t>
  </si>
  <si>
    <t>BURNHAM WOOD CHARTER SCHOOL DISTRICT</t>
  </si>
  <si>
    <t>071801</t>
  </si>
  <si>
    <t>TRIUMPH PUBLIC HIGH SCHOOLS-EL PASO</t>
  </si>
  <si>
    <t>071803</t>
  </si>
  <si>
    <t>EL PASO ACADEMY</t>
  </si>
  <si>
    <t>071804</t>
  </si>
  <si>
    <t>HARMONY PUBLIC SCHOOLS - WEST TEXAS</t>
  </si>
  <si>
    <t>071806</t>
  </si>
  <si>
    <t>LA FE PREPARATORY SCHOOL</t>
  </si>
  <si>
    <t>071807</t>
  </si>
  <si>
    <t>VISTA DEL FUTURO CHARTER SCHOOL</t>
  </si>
  <si>
    <t>071809</t>
  </si>
  <si>
    <t>EL PASO LEADERSHIP ACADEMY</t>
  </si>
  <si>
    <t>071810</t>
  </si>
  <si>
    <t>CLINT ISD</t>
  </si>
  <si>
    <t>071901</t>
  </si>
  <si>
    <t>EL PASO ISD</t>
  </si>
  <si>
    <t>071902</t>
  </si>
  <si>
    <t>FABENS ISD</t>
  </si>
  <si>
    <t>071903</t>
  </si>
  <si>
    <t>SAN ELIZARIO ISD</t>
  </si>
  <si>
    <t>071904</t>
  </si>
  <si>
    <t>YSLETA ISD</t>
  </si>
  <si>
    <t>071905</t>
  </si>
  <si>
    <t>ANTHONY ISD</t>
  </si>
  <si>
    <t>071906</t>
  </si>
  <si>
    <t>CANUTILLO ISD</t>
  </si>
  <si>
    <t>071907</t>
  </si>
  <si>
    <t>TORNILLO ISD</t>
  </si>
  <si>
    <t>071908</t>
  </si>
  <si>
    <t>SOCORRO ISD</t>
  </si>
  <si>
    <t>071909</t>
  </si>
  <si>
    <t>PREMIER HIGH SCHOOLS</t>
  </si>
  <si>
    <t>072801</t>
  </si>
  <si>
    <t>ERATH EXCELS ACADEMY INC</t>
  </si>
  <si>
    <t>072802</t>
  </si>
  <si>
    <t>THREE WAY ISD</t>
  </si>
  <si>
    <t>072901</t>
  </si>
  <si>
    <t>DUBLIN ISD</t>
  </si>
  <si>
    <t>072902</t>
  </si>
  <si>
    <t>STEPHENVILLE ISD</t>
  </si>
  <si>
    <t>072903</t>
  </si>
  <si>
    <t>BLUFF DALE ISD</t>
  </si>
  <si>
    <t>072904</t>
  </si>
  <si>
    <t>HUCKABAY ISD</t>
  </si>
  <si>
    <t>072908</t>
  </si>
  <si>
    <t>LINGLEVILLE ISD</t>
  </si>
  <si>
    <t>072909</t>
  </si>
  <si>
    <t>MORGAN MILL ISD</t>
  </si>
  <si>
    <t>072910</t>
  </si>
  <si>
    <t>CHILTON ISD</t>
  </si>
  <si>
    <t>073901</t>
  </si>
  <si>
    <t>MARLIN ISD</t>
  </si>
  <si>
    <t>073903</t>
  </si>
  <si>
    <t>WESTPHALIA ISD</t>
  </si>
  <si>
    <t>073904</t>
  </si>
  <si>
    <t>ROSEBUD-LOTT ISD</t>
  </si>
  <si>
    <t>073905</t>
  </si>
  <si>
    <t>BONHAM ISD</t>
  </si>
  <si>
    <t>074903</t>
  </si>
  <si>
    <t>DODD CITY ISD</t>
  </si>
  <si>
    <t>074904</t>
  </si>
  <si>
    <t>ECTOR ISD</t>
  </si>
  <si>
    <t>074905</t>
  </si>
  <si>
    <t>HONEY GROVE ISD</t>
  </si>
  <si>
    <t>074907</t>
  </si>
  <si>
    <t>LEONARD ISD</t>
  </si>
  <si>
    <t>074909</t>
  </si>
  <si>
    <t>SAVOY ISD</t>
  </si>
  <si>
    <t>074911</t>
  </si>
  <si>
    <t>TRENTON ISD</t>
  </si>
  <si>
    <t>074912</t>
  </si>
  <si>
    <t>SAM RAYBURN ISD</t>
  </si>
  <si>
    <t>074917</t>
  </si>
  <si>
    <t>FLATONIA ISD</t>
  </si>
  <si>
    <t>075901</t>
  </si>
  <si>
    <t>LA GRANGE ISD</t>
  </si>
  <si>
    <t>075902</t>
  </si>
  <si>
    <t>SCHULENBURG ISD</t>
  </si>
  <si>
    <t>075903</t>
  </si>
  <si>
    <t>FAYETTEVILLE ISD</t>
  </si>
  <si>
    <t>075906</t>
  </si>
  <si>
    <t>ROUND TOP-CARMINE ISD</t>
  </si>
  <si>
    <t>075908</t>
  </si>
  <si>
    <t>ROBY CISD</t>
  </si>
  <si>
    <t>076903</t>
  </si>
  <si>
    <t>ROTAN ISD</t>
  </si>
  <si>
    <t>076904</t>
  </si>
  <si>
    <t>FLOYDADA COLLEGIATE ISD</t>
  </si>
  <si>
    <t>077901</t>
  </si>
  <si>
    <t>LOCKNEY ISD</t>
  </si>
  <si>
    <t>077902</t>
  </si>
  <si>
    <t>CROWELL ISD</t>
  </si>
  <si>
    <t>078901</t>
  </si>
  <si>
    <t>LAMAR CISD</t>
  </si>
  <si>
    <t>079901</t>
  </si>
  <si>
    <t>NEEDVILLE ISD</t>
  </si>
  <si>
    <t>079906</t>
  </si>
  <si>
    <t>FORT BEND ISD</t>
  </si>
  <si>
    <t>079907</t>
  </si>
  <si>
    <t>STAFFORD MSD</t>
  </si>
  <si>
    <t>079910</t>
  </si>
  <si>
    <t>MOUNT VERNON ISD</t>
  </si>
  <si>
    <t>080901</t>
  </si>
  <si>
    <t>FAIRFIELD ISD</t>
  </si>
  <si>
    <t>081902</t>
  </si>
  <si>
    <t>TEAGUE ISD</t>
  </si>
  <si>
    <t>081904</t>
  </si>
  <si>
    <t>WORTHAM ISD</t>
  </si>
  <si>
    <t>081905</t>
  </si>
  <si>
    <t>DEW ISD</t>
  </si>
  <si>
    <t>081906</t>
  </si>
  <si>
    <t>DILLEY ISD</t>
  </si>
  <si>
    <t>082902</t>
  </si>
  <si>
    <t>PEARSALL ISD</t>
  </si>
  <si>
    <t>082903</t>
  </si>
  <si>
    <t>SEAGRAVES ISD</t>
  </si>
  <si>
    <t>083901</t>
  </si>
  <si>
    <t>LOOP ISD</t>
  </si>
  <si>
    <t>083902</t>
  </si>
  <si>
    <t>SEMINOLE ISD</t>
  </si>
  <si>
    <t>083903</t>
  </si>
  <si>
    <t>ODYSSEY ACADEMY INC</t>
  </si>
  <si>
    <t>084802</t>
  </si>
  <si>
    <t>AMBASSADORS PREPARATORY ACADEMY</t>
  </si>
  <si>
    <t>084804</t>
  </si>
  <si>
    <t>DICKINSON ISD</t>
  </si>
  <si>
    <t>084901</t>
  </si>
  <si>
    <t>GALVESTON ISD</t>
  </si>
  <si>
    <t>084902</t>
  </si>
  <si>
    <t>HIGH ISLAND ISD</t>
  </si>
  <si>
    <t>084903</t>
  </si>
  <si>
    <t>TEXAS CITY ISD</t>
  </si>
  <si>
    <t>084906</t>
  </si>
  <si>
    <t>HITCHCOCK ISD</t>
  </si>
  <si>
    <t>084908</t>
  </si>
  <si>
    <t>SANTA FE ISD</t>
  </si>
  <si>
    <t>084909</t>
  </si>
  <si>
    <t>CLEAR CREEK ISD</t>
  </si>
  <si>
    <t>084910</t>
  </si>
  <si>
    <t>FRIENDSWOOD ISD</t>
  </si>
  <si>
    <t>084911</t>
  </si>
  <si>
    <t>POST ISD</t>
  </si>
  <si>
    <t>085902</t>
  </si>
  <si>
    <t>SOUTHLAND ISD</t>
  </si>
  <si>
    <t>085903</t>
  </si>
  <si>
    <t>DOSS CONSOLIDATED CSD</t>
  </si>
  <si>
    <t>086024</t>
  </si>
  <si>
    <t>FREDERICKSBURG ISD</t>
  </si>
  <si>
    <t>086901</t>
  </si>
  <si>
    <t>HARPER ISD</t>
  </si>
  <si>
    <t>086902</t>
  </si>
  <si>
    <t>GLASSCOCK COUNTY ISD</t>
  </si>
  <si>
    <t>087901</t>
  </si>
  <si>
    <t>GOLIAD ISD</t>
  </si>
  <si>
    <t>088902</t>
  </si>
  <si>
    <t>GONZALES ISD</t>
  </si>
  <si>
    <t>089901</t>
  </si>
  <si>
    <t>NIXON-SMILEY CISD</t>
  </si>
  <si>
    <t>089903</t>
  </si>
  <si>
    <t>WAELDER ISD</t>
  </si>
  <si>
    <t>089905</t>
  </si>
  <si>
    <t>LEFORS ISD</t>
  </si>
  <si>
    <t>090902</t>
  </si>
  <si>
    <t>MCLEAN ISD</t>
  </si>
  <si>
    <t>090903</t>
  </si>
  <si>
    <t>PAMPA ISD</t>
  </si>
  <si>
    <t>090904</t>
  </si>
  <si>
    <t>GRANDVIEW-HOPKINS ISD</t>
  </si>
  <si>
    <t>090905</t>
  </si>
  <si>
    <t>BELLS ISD</t>
  </si>
  <si>
    <t>091901</t>
  </si>
  <si>
    <t>COLLINSVILLE ISD</t>
  </si>
  <si>
    <t>091902</t>
  </si>
  <si>
    <t>DENISON ISD</t>
  </si>
  <si>
    <t>091903</t>
  </si>
  <si>
    <t>HOWE ISD</t>
  </si>
  <si>
    <t>091905</t>
  </si>
  <si>
    <t>SHERMAN ISD</t>
  </si>
  <si>
    <t>091906</t>
  </si>
  <si>
    <t>TIOGA ISD</t>
  </si>
  <si>
    <t>091907</t>
  </si>
  <si>
    <t>VAN ALSTYNE ISD</t>
  </si>
  <si>
    <t>091908</t>
  </si>
  <si>
    <t>WHITESBORO ISD</t>
  </si>
  <si>
    <t>091909</t>
  </si>
  <si>
    <t>WHITEWRIGHT ISD</t>
  </si>
  <si>
    <t>091910</t>
  </si>
  <si>
    <t>POTTSBORO ISD</t>
  </si>
  <si>
    <t>091913</t>
  </si>
  <si>
    <t>S AND S CISD</t>
  </si>
  <si>
    <t>091914</t>
  </si>
  <si>
    <t>GUNTER ISD</t>
  </si>
  <si>
    <t>091917</t>
  </si>
  <si>
    <t>TOM BEAN ISD</t>
  </si>
  <si>
    <t>091918</t>
  </si>
  <si>
    <t>EAST TEXAS CHARTER SCHOOLS</t>
  </si>
  <si>
    <t>092801</t>
  </si>
  <si>
    <t>GLADEWATER ISD</t>
  </si>
  <si>
    <t>092901</t>
  </si>
  <si>
    <t>KILGORE ISD</t>
  </si>
  <si>
    <t>092902</t>
  </si>
  <si>
    <t>LONGVIEW ISD</t>
  </si>
  <si>
    <t>092903</t>
  </si>
  <si>
    <t>PINE TREE ISD</t>
  </si>
  <si>
    <t>092904</t>
  </si>
  <si>
    <t>SABINE ISD</t>
  </si>
  <si>
    <t>092906</t>
  </si>
  <si>
    <t>SPRING HILL ISD</t>
  </si>
  <si>
    <t>092907</t>
  </si>
  <si>
    <t>WHITE OAK ISD</t>
  </si>
  <si>
    <t>092908</t>
  </si>
  <si>
    <t>ANDERSON-SHIRO CISD</t>
  </si>
  <si>
    <t>093901</t>
  </si>
  <si>
    <t>IOLA ISD</t>
  </si>
  <si>
    <t>093903</t>
  </si>
  <si>
    <t>NAVASOTA ISD</t>
  </si>
  <si>
    <t>093904</t>
  </si>
  <si>
    <t>RICHARDS ISD</t>
  </si>
  <si>
    <t>093905</t>
  </si>
  <si>
    <t>SEGUIN ISD</t>
  </si>
  <si>
    <t>094901</t>
  </si>
  <si>
    <t>SCHERTZ-CIBOLO-U CITY ISD</t>
  </si>
  <si>
    <t>094902</t>
  </si>
  <si>
    <t>NAVARRO ISD</t>
  </si>
  <si>
    <t>094903</t>
  </si>
  <si>
    <t>MARION ISD</t>
  </si>
  <si>
    <t>094904</t>
  </si>
  <si>
    <t>ABERNATHY ISD</t>
  </si>
  <si>
    <t>095901</t>
  </si>
  <si>
    <t>COTTON CENTER ISD</t>
  </si>
  <si>
    <t>095902</t>
  </si>
  <si>
    <t>HALE CENTER ISD</t>
  </si>
  <si>
    <t>095903</t>
  </si>
  <si>
    <t>PETERSBURG ISD</t>
  </si>
  <si>
    <t>095904</t>
  </si>
  <si>
    <t>PLAINVIEW ISD</t>
  </si>
  <si>
    <t>095905</t>
  </si>
  <si>
    <t>MEMPHIS ISD</t>
  </si>
  <si>
    <t>096904</t>
  </si>
  <si>
    <t>TURKEY-QUITAQUE ISD</t>
  </si>
  <si>
    <t>096905</t>
  </si>
  <si>
    <t>HAMILTON ISD</t>
  </si>
  <si>
    <t>097902</t>
  </si>
  <si>
    <t>HICO ISD</t>
  </si>
  <si>
    <t>097903</t>
  </si>
  <si>
    <t>GRUVER ISD</t>
  </si>
  <si>
    <t>098901</t>
  </si>
  <si>
    <t>PRINGLE-MORSE CISD</t>
  </si>
  <si>
    <t>098903</t>
  </si>
  <si>
    <t>SPEARMAN ISD</t>
  </si>
  <si>
    <t>098904</t>
  </si>
  <si>
    <t>CHILLICOTHE ISD</t>
  </si>
  <si>
    <t>099902</t>
  </si>
  <si>
    <t>QUANAH ISD</t>
  </si>
  <si>
    <t>099903</t>
  </si>
  <si>
    <t>KOUNTZE ISD</t>
  </si>
  <si>
    <t>100903</t>
  </si>
  <si>
    <t>SILSBEE ISD</t>
  </si>
  <si>
    <t>100904</t>
  </si>
  <si>
    <t>HARDIN-JEFFERSON ISD</t>
  </si>
  <si>
    <t>100905</t>
  </si>
  <si>
    <t>LUMBERTON ISD</t>
  </si>
  <si>
    <t>100907</t>
  </si>
  <si>
    <t>WEST HARDIN COUNTY CISD</t>
  </si>
  <si>
    <t>100908</t>
  </si>
  <si>
    <t>SER-NINOS CHARTER SCHOOL</t>
  </si>
  <si>
    <t>101802</t>
  </si>
  <si>
    <t>ARISTOI CLASSICAL ACADEMY</t>
  </si>
  <si>
    <t>101803</t>
  </si>
  <si>
    <t>GEORGE I SANCHEZ CHARTER</t>
  </si>
  <si>
    <t>101804</t>
  </si>
  <si>
    <t>RAUL YZAGUIRRE SCHOOLS FOR SUCCESS</t>
  </si>
  <si>
    <t>101806</t>
  </si>
  <si>
    <t>ACADEMY OF ACCELERATED LEARNING INC</t>
  </si>
  <si>
    <t>101810</t>
  </si>
  <si>
    <t>EXCEL ACADEMY</t>
  </si>
  <si>
    <t>101811</t>
  </si>
  <si>
    <t>THE VARNETT PUBLIC SCHOOL</t>
  </si>
  <si>
    <t>101814</t>
  </si>
  <si>
    <t>ALIEF MONTESSORI COMMUNITY SCHOOL</t>
  </si>
  <si>
    <t>101815</t>
  </si>
  <si>
    <t>AMIGOS POR VIDA-FRIENDS FOR LIFE PUB CHTR SCH</t>
  </si>
  <si>
    <t>101819</t>
  </si>
  <si>
    <t>HOUSTON HEIGHTS HIGH SCHOOL</t>
  </si>
  <si>
    <t>101821</t>
  </si>
  <si>
    <t>HOUSTON GATEWAY ACADEMY INC</t>
  </si>
  <si>
    <t>101828</t>
  </si>
  <si>
    <t>CALVIN NELMS CHARTER SCHOOLS</t>
  </si>
  <si>
    <t>101837</t>
  </si>
  <si>
    <t>SOUTHWEST PUBLIC SCHOOLS</t>
  </si>
  <si>
    <t>101838</t>
  </si>
  <si>
    <t>TWO DIMENSIONS PREPARATORY ACADEMY</t>
  </si>
  <si>
    <t>101840</t>
  </si>
  <si>
    <t>COMQUEST ACADEMY</t>
  </si>
  <si>
    <t>101842</t>
  </si>
  <si>
    <t>YES PREP PUBLIC SCHOOLS INC</t>
  </si>
  <si>
    <t>101845</t>
  </si>
  <si>
    <t>HARMONY PUBLIC SCHOOLS - HOUSTON SOUTH</t>
  </si>
  <si>
    <t>101846</t>
  </si>
  <si>
    <t>BEATRICE MAYES INSTITUTE CHARTER SCHOOL</t>
  </si>
  <si>
    <t>101847</t>
  </si>
  <si>
    <t>ACCELERATED INTERMEDIATE ACADEMY</t>
  </si>
  <si>
    <t>101849</t>
  </si>
  <si>
    <t>BAKERRIPLEY COMMUNITY SCHOOLS</t>
  </si>
  <si>
    <t>101853</t>
  </si>
  <si>
    <t>MEYERPARK ELEMENTARY</t>
  </si>
  <si>
    <t>101855</t>
  </si>
  <si>
    <t>DRAW ACADEMY</t>
  </si>
  <si>
    <t>101856</t>
  </si>
  <si>
    <t>HARMONY PUBLIC SCHOOLS - HOUSTON NORTH</t>
  </si>
  <si>
    <t>101858</t>
  </si>
  <si>
    <t>STEP CHARTER SCHOOL</t>
  </si>
  <si>
    <t>101859</t>
  </si>
  <si>
    <t>THE RHODES SCHOOL FOR PERFORMING ARTS</t>
  </si>
  <si>
    <t>101861</t>
  </si>
  <si>
    <t>HARMONY PUBLIC SCHOOLS - HOUSTON WEST</t>
  </si>
  <si>
    <t>101862</t>
  </si>
  <si>
    <t>THE LAWSON ACADEMY</t>
  </si>
  <si>
    <t>101864</t>
  </si>
  <si>
    <t>THE PRO-VISION ACADEMY</t>
  </si>
  <si>
    <t>101868</t>
  </si>
  <si>
    <t>BETA ACADEMY</t>
  </si>
  <si>
    <t>101870</t>
  </si>
  <si>
    <t>A+ UNLIMITED POTENTIAL</t>
  </si>
  <si>
    <t>101871</t>
  </si>
  <si>
    <t>ETOILE ACADEMY CHARTER SCHOOL</t>
  </si>
  <si>
    <t>101872</t>
  </si>
  <si>
    <t>YELLOWSTONE COLLEGE PREPARATORY</t>
  </si>
  <si>
    <t>101873</t>
  </si>
  <si>
    <t>LEGACY SCHOOL OF SPORT SCIENCES</t>
  </si>
  <si>
    <t>101874</t>
  </si>
  <si>
    <t>BLOOM ACADEMY CHARTER SCHOOL</t>
  </si>
  <si>
    <t>101875</t>
  </si>
  <si>
    <t>REVE PREPARATORY CHARTER SCHOOL</t>
  </si>
  <si>
    <t>101876</t>
  </si>
  <si>
    <t>ELEVATE COLLEGIATE CHARTER SCHOOL</t>
  </si>
  <si>
    <t>101877</t>
  </si>
  <si>
    <t>HOUSTON CLASSICAL CHARTER SCHOOL</t>
  </si>
  <si>
    <t>101878</t>
  </si>
  <si>
    <t>ALDINE ISD</t>
  </si>
  <si>
    <t>101902</t>
  </si>
  <si>
    <t>ALIEF ISD</t>
  </si>
  <si>
    <t>101903</t>
  </si>
  <si>
    <t>CHANNELVIEW ISD</t>
  </si>
  <si>
    <t>101905</t>
  </si>
  <si>
    <t>CROSBY ISD</t>
  </si>
  <si>
    <t>101906</t>
  </si>
  <si>
    <t>CYPRESS-FAIRBANKS ISD</t>
  </si>
  <si>
    <t>101907</t>
  </si>
  <si>
    <t>DEER PARK ISD</t>
  </si>
  <si>
    <t>101908</t>
  </si>
  <si>
    <t>GALENA PARK ISD</t>
  </si>
  <si>
    <t>101910</t>
  </si>
  <si>
    <t>GOOSE CREEK CISD</t>
  </si>
  <si>
    <t>101911</t>
  </si>
  <si>
    <t>HOUSTON ISD</t>
  </si>
  <si>
    <t>101912</t>
  </si>
  <si>
    <t>HUMBLE ISD</t>
  </si>
  <si>
    <t>101913</t>
  </si>
  <si>
    <t>KATY ISD</t>
  </si>
  <si>
    <t>101914</t>
  </si>
  <si>
    <t>KLEIN ISD</t>
  </si>
  <si>
    <t>101915</t>
  </si>
  <si>
    <t>LA PORTE ISD</t>
  </si>
  <si>
    <t>101916</t>
  </si>
  <si>
    <t>PASADENA ISD</t>
  </si>
  <si>
    <t>101917</t>
  </si>
  <si>
    <t>SPRING ISD</t>
  </si>
  <si>
    <t>101919</t>
  </si>
  <si>
    <t>SPRING BRANCH ISD</t>
  </si>
  <si>
    <t>101920</t>
  </si>
  <si>
    <t>TOMBALL ISD</t>
  </si>
  <si>
    <t>101921</t>
  </si>
  <si>
    <t>SHELDON ISD</t>
  </si>
  <si>
    <t>101924</t>
  </si>
  <si>
    <t>HUFFMAN ISD</t>
  </si>
  <si>
    <t>101925</t>
  </si>
  <si>
    <t>KARNACK ISD</t>
  </si>
  <si>
    <t>102901</t>
  </si>
  <si>
    <t>MARSHALL ISD</t>
  </si>
  <si>
    <t>102902</t>
  </si>
  <si>
    <t>WASKOM ISD</t>
  </si>
  <si>
    <t>102903</t>
  </si>
  <si>
    <t>HALLSVILLE ISD</t>
  </si>
  <si>
    <t>102904</t>
  </si>
  <si>
    <t>HARLETON ISD</t>
  </si>
  <si>
    <t>102905</t>
  </si>
  <si>
    <t>ELYSIAN FIELDS ISD</t>
  </si>
  <si>
    <t>102906</t>
  </si>
  <si>
    <t>CHANNING ISD</t>
  </si>
  <si>
    <t>103901</t>
  </si>
  <si>
    <t>HARTLEY ISD</t>
  </si>
  <si>
    <t>103902</t>
  </si>
  <si>
    <t>HASKELL CISD</t>
  </si>
  <si>
    <t>104901</t>
  </si>
  <si>
    <t>RULE ISD</t>
  </si>
  <si>
    <t>104903</t>
  </si>
  <si>
    <t>PAINT CREEK ISD</t>
  </si>
  <si>
    <t>104907</t>
  </si>
  <si>
    <t>KATHERINE ANNE PORTER SCHOOL</t>
  </si>
  <si>
    <t>105801</t>
  </si>
  <si>
    <t>TEXAS PREPARATORY SCHOOL</t>
  </si>
  <si>
    <t>105802</t>
  </si>
  <si>
    <t>KI CHARTER ACADEMY</t>
  </si>
  <si>
    <t>105803</t>
  </si>
  <si>
    <t>DORAL ACADEMY OF TEXAS</t>
  </si>
  <si>
    <t>105804</t>
  </si>
  <si>
    <t>SAN MARCOS CISD</t>
  </si>
  <si>
    <t>105902</t>
  </si>
  <si>
    <t>DRIPPING SPRINGS ISD</t>
  </si>
  <si>
    <t>105904</t>
  </si>
  <si>
    <t>WIMBERLEY ISD</t>
  </si>
  <si>
    <t>105905</t>
  </si>
  <si>
    <t>HAYS CISD</t>
  </si>
  <si>
    <t>105906</t>
  </si>
  <si>
    <t>CANADIAN ISD</t>
  </si>
  <si>
    <t>106901</t>
  </si>
  <si>
    <t>ATHENS ISD</t>
  </si>
  <si>
    <t>107901</t>
  </si>
  <si>
    <t>BROWNSBORO ISD</t>
  </si>
  <si>
    <t>107902</t>
  </si>
  <si>
    <t>CROSS ROADS ISD</t>
  </si>
  <si>
    <t>107904</t>
  </si>
  <si>
    <t>EUSTACE ISD</t>
  </si>
  <si>
    <t>107905</t>
  </si>
  <si>
    <t>MALAKOFF ISD</t>
  </si>
  <si>
    <t>107906</t>
  </si>
  <si>
    <t>TRINIDAD ISD</t>
  </si>
  <si>
    <t>107907</t>
  </si>
  <si>
    <t>MURCHISON ISD</t>
  </si>
  <si>
    <t>107908</t>
  </si>
  <si>
    <t>LAPOYNOR ISD</t>
  </si>
  <si>
    <t>107910</t>
  </si>
  <si>
    <t>HORIZON MONTESSORI PUBLIC SCHOOLS</t>
  </si>
  <si>
    <t>108802</t>
  </si>
  <si>
    <t>TRIUMPH PUBLIC HIGH SCHOOLS-RIO GRANDE VALLEY</t>
  </si>
  <si>
    <t>108804</t>
  </si>
  <si>
    <t>IDEA PUBLIC SCHOOLS</t>
  </si>
  <si>
    <t>108807</t>
  </si>
  <si>
    <t>VANGUARD ACADEMY</t>
  </si>
  <si>
    <t>108808</t>
  </si>
  <si>
    <t>EXCELLENCE IN LEADERSHIP ACADEMY</t>
  </si>
  <si>
    <t>108809</t>
  </si>
  <si>
    <t>BRILLANTE ACADEMY</t>
  </si>
  <si>
    <t>108810</t>
  </si>
  <si>
    <t>DONNA ISD</t>
  </si>
  <si>
    <t>108902</t>
  </si>
  <si>
    <t>EDCOUCH-ELSA ISD</t>
  </si>
  <si>
    <t>108903</t>
  </si>
  <si>
    <t>EDINBURG CISD</t>
  </si>
  <si>
    <t>108904</t>
  </si>
  <si>
    <t>HIDALGO ISD</t>
  </si>
  <si>
    <t>108905</t>
  </si>
  <si>
    <t>MCALLEN ISD</t>
  </si>
  <si>
    <t>108906</t>
  </si>
  <si>
    <t>MERCEDES ISD</t>
  </si>
  <si>
    <t>108907</t>
  </si>
  <si>
    <t>MISSION CISD</t>
  </si>
  <si>
    <t>108908</t>
  </si>
  <si>
    <t>PHARR-SAN JUAN-ALAMO ISD</t>
  </si>
  <si>
    <t>108909</t>
  </si>
  <si>
    <t>PROGRESO ISD</t>
  </si>
  <si>
    <t>108910</t>
  </si>
  <si>
    <t>SHARYLAND ISD</t>
  </si>
  <si>
    <t>108911</t>
  </si>
  <si>
    <t>LA JOYA ISD</t>
  </si>
  <si>
    <t>108912</t>
  </si>
  <si>
    <t>WESLACO ISD</t>
  </si>
  <si>
    <t>108913</t>
  </si>
  <si>
    <t>LA VILLA ISD</t>
  </si>
  <si>
    <t>108914</t>
  </si>
  <si>
    <t>MONTE ALTO ISD</t>
  </si>
  <si>
    <t>108915</t>
  </si>
  <si>
    <t>108916</t>
  </si>
  <si>
    <t>ABBOTT ISD</t>
  </si>
  <si>
    <t>109901</t>
  </si>
  <si>
    <t>BYNUM ISD</t>
  </si>
  <si>
    <t>109902</t>
  </si>
  <si>
    <t>COVINGTON ISD</t>
  </si>
  <si>
    <t>109903</t>
  </si>
  <si>
    <t>HILLSBORO ISD</t>
  </si>
  <si>
    <t>109904</t>
  </si>
  <si>
    <t>109905</t>
  </si>
  <si>
    <t>ITASCA ISD</t>
  </si>
  <si>
    <t>109907</t>
  </si>
  <si>
    <t>MALONE ISD</t>
  </si>
  <si>
    <t>109908</t>
  </si>
  <si>
    <t>MOUNT CALM ISD</t>
  </si>
  <si>
    <t>109910</t>
  </si>
  <si>
    <t>WHITNEY ISD</t>
  </si>
  <si>
    <t>109911</t>
  </si>
  <si>
    <t>AQUILLA ISD</t>
  </si>
  <si>
    <t>109912</t>
  </si>
  <si>
    <t>BLUM ISD</t>
  </si>
  <si>
    <t>109913</t>
  </si>
  <si>
    <t>PENELOPE ISD</t>
  </si>
  <si>
    <t>109914</t>
  </si>
  <si>
    <t>ANTON ISD</t>
  </si>
  <si>
    <t>110901</t>
  </si>
  <si>
    <t>LEVELLAND ISD</t>
  </si>
  <si>
    <t>110902</t>
  </si>
  <si>
    <t>ROPES ISD</t>
  </si>
  <si>
    <t>110905</t>
  </si>
  <si>
    <t>SMYER ISD</t>
  </si>
  <si>
    <t>110906</t>
  </si>
  <si>
    <t>SUNDOWN ISD</t>
  </si>
  <si>
    <t>110907</t>
  </si>
  <si>
    <t>WHITHARRAL ISD</t>
  </si>
  <si>
    <t>110908</t>
  </si>
  <si>
    <t>LAKE GRANBURY ACADEMY CHARTER SCHOOL</t>
  </si>
  <si>
    <t>111801</t>
  </si>
  <si>
    <t>GRANBURY ISD</t>
  </si>
  <si>
    <t>111901</t>
  </si>
  <si>
    <t>LIPAN ISD</t>
  </si>
  <si>
    <t>111902</t>
  </si>
  <si>
    <t>TOLAR ISD</t>
  </si>
  <si>
    <t>111903</t>
  </si>
  <si>
    <t>SULPHUR SPRINGS ISD</t>
  </si>
  <si>
    <t>112901</t>
  </si>
  <si>
    <t>CUMBY COLLEGIATE ISD</t>
  </si>
  <si>
    <t>112905</t>
  </si>
  <si>
    <t>NORTH HOPKINS ISD</t>
  </si>
  <si>
    <t>112906</t>
  </si>
  <si>
    <t>MILLER GROVE ISD</t>
  </si>
  <si>
    <t>112907</t>
  </si>
  <si>
    <t>COMO-PICKTON CISD</t>
  </si>
  <si>
    <t>112908</t>
  </si>
  <si>
    <t>SALTILLO ISD</t>
  </si>
  <si>
    <t>112909</t>
  </si>
  <si>
    <t>SULPHUR BLUFF ISD</t>
  </si>
  <si>
    <t>112910</t>
  </si>
  <si>
    <t>CROCKETT ISD</t>
  </si>
  <si>
    <t>113901</t>
  </si>
  <si>
    <t>GRAPELAND ISD</t>
  </si>
  <si>
    <t>113902</t>
  </si>
  <si>
    <t>LOVELADY ISD</t>
  </si>
  <si>
    <t>113903</t>
  </si>
  <si>
    <t>LATEXO ISD</t>
  </si>
  <si>
    <t>113905</t>
  </si>
  <si>
    <t>KENNARD ISD</t>
  </si>
  <si>
    <t>113906</t>
  </si>
  <si>
    <t>BIG SPRING ISD</t>
  </si>
  <si>
    <t>114901</t>
  </si>
  <si>
    <t>COAHOMA ISD</t>
  </si>
  <si>
    <t>114902</t>
  </si>
  <si>
    <t>FORSAN ISD</t>
  </si>
  <si>
    <t>114904</t>
  </si>
  <si>
    <t>FT HANCOCK ISD</t>
  </si>
  <si>
    <t>115901</t>
  </si>
  <si>
    <t>SIERRA BLANCA ISD</t>
  </si>
  <si>
    <t>115902</t>
  </si>
  <si>
    <t>DELL CITY ISD</t>
  </si>
  <si>
    <t>115903</t>
  </si>
  <si>
    <t>CADDO MILLS ISD</t>
  </si>
  <si>
    <t>116901</t>
  </si>
  <si>
    <t>CELESTE ISD</t>
  </si>
  <si>
    <t>116902</t>
  </si>
  <si>
    <t>COMMERCE ISD</t>
  </si>
  <si>
    <t>116903</t>
  </si>
  <si>
    <t>GREENVILLE ISD</t>
  </si>
  <si>
    <t>116905</t>
  </si>
  <si>
    <t>LONE OAK ISD</t>
  </si>
  <si>
    <t>116906</t>
  </si>
  <si>
    <t>QUINLAN ISD</t>
  </si>
  <si>
    <t>116908</t>
  </si>
  <si>
    <t>WOLFE CITY ISD</t>
  </si>
  <si>
    <t>116909</t>
  </si>
  <si>
    <t>CAMPBELL ISD</t>
  </si>
  <si>
    <t>116910</t>
  </si>
  <si>
    <t>BLAND ISD</t>
  </si>
  <si>
    <t>116915</t>
  </si>
  <si>
    <t>BOLES ISD</t>
  </si>
  <si>
    <t>116916</t>
  </si>
  <si>
    <t>BORGER ISD</t>
  </si>
  <si>
    <t>117901</t>
  </si>
  <si>
    <t>SANFORD-FRITCH ISD</t>
  </si>
  <si>
    <t>117903</t>
  </si>
  <si>
    <t>PLEMONS-STINNETT-PHILLIPS CISD</t>
  </si>
  <si>
    <t>117904</t>
  </si>
  <si>
    <t>SPRING CREEK ISD</t>
  </si>
  <si>
    <t>117907</t>
  </si>
  <si>
    <t>IRION COUNTY ISD</t>
  </si>
  <si>
    <t>118902</t>
  </si>
  <si>
    <t>BRYSON ISD</t>
  </si>
  <si>
    <t>119901</t>
  </si>
  <si>
    <t>JACKSBORO ISD</t>
  </si>
  <si>
    <t>119902</t>
  </si>
  <si>
    <t>PERRIN-WHITT CISD</t>
  </si>
  <si>
    <t>119903</t>
  </si>
  <si>
    <t>EDNA ISD</t>
  </si>
  <si>
    <t>120901</t>
  </si>
  <si>
    <t>GANADO ISD</t>
  </si>
  <si>
    <t>120902</t>
  </si>
  <si>
    <t>INDUSTRIAL ISD</t>
  </si>
  <si>
    <t>120905</t>
  </si>
  <si>
    <t>BROOKELAND ISD</t>
  </si>
  <si>
    <t>121902</t>
  </si>
  <si>
    <t>BUNA ISD</t>
  </si>
  <si>
    <t>121903</t>
  </si>
  <si>
    <t>JASPER ISD</t>
  </si>
  <si>
    <t>121904</t>
  </si>
  <si>
    <t>KIRBYVILLE CISD</t>
  </si>
  <si>
    <t>121905</t>
  </si>
  <si>
    <t>EVADALE ISD</t>
  </si>
  <si>
    <t>121906</t>
  </si>
  <si>
    <t>FT DAVIS ISD</t>
  </si>
  <si>
    <t>122901</t>
  </si>
  <si>
    <t>VALENTINE ISD</t>
  </si>
  <si>
    <t>122902</t>
  </si>
  <si>
    <t>TEKOA ACADEMY OF ACCELERATED STUDIES STEM SCHOOL</t>
  </si>
  <si>
    <t>123803</t>
  </si>
  <si>
    <t>EHRHART SCHOOL</t>
  </si>
  <si>
    <t>123805</t>
  </si>
  <si>
    <t>BOB HOPE SCHOOL</t>
  </si>
  <si>
    <t>123807</t>
  </si>
  <si>
    <t>NEDERLAND ISD</t>
  </si>
  <si>
    <t>123905</t>
  </si>
  <si>
    <t>PORT ARTHUR ISD</t>
  </si>
  <si>
    <t>123907</t>
  </si>
  <si>
    <t>PORT NECHES-GROVES ISD</t>
  </si>
  <si>
    <t>123908</t>
  </si>
  <si>
    <t>BEAUMONT ISD</t>
  </si>
  <si>
    <t>123910</t>
  </si>
  <si>
    <t>SABINE PASS ISD</t>
  </si>
  <si>
    <t>123913</t>
  </si>
  <si>
    <t>HAMSHIRE-FANNETT ISD</t>
  </si>
  <si>
    <t>123914</t>
  </si>
  <si>
    <t>JIM HOGG COUNTY ISD</t>
  </si>
  <si>
    <t>124901</t>
  </si>
  <si>
    <t>ALICE ISD</t>
  </si>
  <si>
    <t>125901</t>
  </si>
  <si>
    <t>BEN BOLT-PALITO BLANCO ISD</t>
  </si>
  <si>
    <t>125902</t>
  </si>
  <si>
    <t>ORANGE GROVE ISD</t>
  </si>
  <si>
    <t>125903</t>
  </si>
  <si>
    <t>PREMONT ISD</t>
  </si>
  <si>
    <t>125905</t>
  </si>
  <si>
    <t>LA GLORIA ISD</t>
  </si>
  <si>
    <t>125906</t>
  </si>
  <si>
    <t>ALVARADO ISD</t>
  </si>
  <si>
    <t>126901</t>
  </si>
  <si>
    <t>BURLESON ISD</t>
  </si>
  <si>
    <t>126902</t>
  </si>
  <si>
    <t>CLEBURNE ISD</t>
  </si>
  <si>
    <t>126903</t>
  </si>
  <si>
    <t>GRANDVIEW ISD</t>
  </si>
  <si>
    <t>126904</t>
  </si>
  <si>
    <t>JOSHUA ISD</t>
  </si>
  <si>
    <t>126905</t>
  </si>
  <si>
    <t>KEENE ISD</t>
  </si>
  <si>
    <t>126906</t>
  </si>
  <si>
    <t>RIO VISTA ISD</t>
  </si>
  <si>
    <t>126907</t>
  </si>
  <si>
    <t>VENUS ISD</t>
  </si>
  <si>
    <t>126908</t>
  </si>
  <si>
    <t>GODLEY ISD</t>
  </si>
  <si>
    <t>126911</t>
  </si>
  <si>
    <t>ANSON ISD</t>
  </si>
  <si>
    <t>127901</t>
  </si>
  <si>
    <t>HAMLIN COLLEGIATE ISD</t>
  </si>
  <si>
    <t>127903</t>
  </si>
  <si>
    <t>HAWLEY ISD</t>
  </si>
  <si>
    <t>127904</t>
  </si>
  <si>
    <t>LUEDERS-AVOCA ISD</t>
  </si>
  <si>
    <t>127905</t>
  </si>
  <si>
    <t>STAMFORD ISD</t>
  </si>
  <si>
    <t>127906</t>
  </si>
  <si>
    <t>KARNES CITY ISD</t>
  </si>
  <si>
    <t>128901</t>
  </si>
  <si>
    <t>KENEDY ISD</t>
  </si>
  <si>
    <t>128902</t>
  </si>
  <si>
    <t>RUNGE ISD</t>
  </si>
  <si>
    <t>128903</t>
  </si>
  <si>
    <t>FALLS CITY ISD</t>
  </si>
  <si>
    <t>128904</t>
  </si>
  <si>
    <t>CRANDALL ISD</t>
  </si>
  <si>
    <t>129901</t>
  </si>
  <si>
    <t>FORNEY ISD</t>
  </si>
  <si>
    <t>129902</t>
  </si>
  <si>
    <t>KAUFMAN ISD</t>
  </si>
  <si>
    <t>129903</t>
  </si>
  <si>
    <t>KEMP ISD</t>
  </si>
  <si>
    <t>129904</t>
  </si>
  <si>
    <t>MABANK ISD</t>
  </si>
  <si>
    <t>129905</t>
  </si>
  <si>
    <t>TERRELL ISD</t>
  </si>
  <si>
    <t>129906</t>
  </si>
  <si>
    <t>SCURRY-ROSSER ISD</t>
  </si>
  <si>
    <t>129910</t>
  </si>
  <si>
    <t>MEADOWLAND CHARTER DISTRICT</t>
  </si>
  <si>
    <t>130801</t>
  </si>
  <si>
    <t>BOERNE ISD</t>
  </si>
  <si>
    <t>130901</t>
  </si>
  <si>
    <t>COMFORT ISD</t>
  </si>
  <si>
    <t>130902</t>
  </si>
  <si>
    <t>KENEDY COUNTY WIDE CSD</t>
  </si>
  <si>
    <t>131001</t>
  </si>
  <si>
    <t>JAYTON-GIRARD ISD</t>
  </si>
  <si>
    <t>132902</t>
  </si>
  <si>
    <t>CENTER POINT ISD</t>
  </si>
  <si>
    <t>133901</t>
  </si>
  <si>
    <t>HUNT ISD</t>
  </si>
  <si>
    <t>133902</t>
  </si>
  <si>
    <t>KERRVILLE ISD</t>
  </si>
  <si>
    <t>133903</t>
  </si>
  <si>
    <t>INGRAM ISD</t>
  </si>
  <si>
    <t>133904</t>
  </si>
  <si>
    <t>DIVIDE ISD</t>
  </si>
  <si>
    <t>133905</t>
  </si>
  <si>
    <t>JUNCTION ISD</t>
  </si>
  <si>
    <t>134901</t>
  </si>
  <si>
    <t>GUTHRIE CSD</t>
  </si>
  <si>
    <t>135001</t>
  </si>
  <si>
    <t>BRACKETT ISD</t>
  </si>
  <si>
    <t>136901</t>
  </si>
  <si>
    <t>KINGSVILLE ISD</t>
  </si>
  <si>
    <t>137901</t>
  </si>
  <si>
    <t>RICARDO ISD</t>
  </si>
  <si>
    <t>137902</t>
  </si>
  <si>
    <t>RIVIERA ISD</t>
  </si>
  <si>
    <t>137903</t>
  </si>
  <si>
    <t>SANTA GERTRUDIS ISD</t>
  </si>
  <si>
    <t>137904</t>
  </si>
  <si>
    <t>KNOX CITY-O'BRIEN CISD</t>
  </si>
  <si>
    <t>138902</t>
  </si>
  <si>
    <t>MUNDAY CISD</t>
  </si>
  <si>
    <t>138903</t>
  </si>
  <si>
    <t>BENJAMIN ISD</t>
  </si>
  <si>
    <t>138904</t>
  </si>
  <si>
    <t>CHISUM ISD</t>
  </si>
  <si>
    <t>139905</t>
  </si>
  <si>
    <t>PARIS ISD</t>
  </si>
  <si>
    <t>139909</t>
  </si>
  <si>
    <t>NORTH LAMAR ISD</t>
  </si>
  <si>
    <t>139911</t>
  </si>
  <si>
    <t>PRAIRILAND ISD</t>
  </si>
  <si>
    <t>139912</t>
  </si>
  <si>
    <t>AMHERST ISD</t>
  </si>
  <si>
    <t>140901</t>
  </si>
  <si>
    <t>LITTLEFIELD ISD</t>
  </si>
  <si>
    <t>140904</t>
  </si>
  <si>
    <t>OLTON ISD</t>
  </si>
  <si>
    <t>140905</t>
  </si>
  <si>
    <t>SPRINGLAKE-EARTH ISD</t>
  </si>
  <si>
    <t>140907</t>
  </si>
  <si>
    <t>SUDAN ISD</t>
  </si>
  <si>
    <t>140908</t>
  </si>
  <si>
    <t>LAMPASAS ISD</t>
  </si>
  <si>
    <t>141901</t>
  </si>
  <si>
    <t>LOMETA ISD</t>
  </si>
  <si>
    <t>141902</t>
  </si>
  <si>
    <t>COTULLA ISD</t>
  </si>
  <si>
    <t>142901</t>
  </si>
  <si>
    <t>HALLETTSVILLE ISD</t>
  </si>
  <si>
    <t>143901</t>
  </si>
  <si>
    <t>MOULTON ISD</t>
  </si>
  <si>
    <t>143902</t>
  </si>
  <si>
    <t>SHINER ISD</t>
  </si>
  <si>
    <t>143903</t>
  </si>
  <si>
    <t>VYSEHRAD ISD</t>
  </si>
  <si>
    <t>143904</t>
  </si>
  <si>
    <t>SWEET HOME ISD</t>
  </si>
  <si>
    <t>143905</t>
  </si>
  <si>
    <t>EZZELL ISD</t>
  </si>
  <si>
    <t>143906</t>
  </si>
  <si>
    <t>GIDDINGS ISD</t>
  </si>
  <si>
    <t>144901</t>
  </si>
  <si>
    <t>LEXINGTON ISD</t>
  </si>
  <si>
    <t>144902</t>
  </si>
  <si>
    <t>DIME BOX ISD</t>
  </si>
  <si>
    <t>144903</t>
  </si>
  <si>
    <t>BUFFALO ISD</t>
  </si>
  <si>
    <t>145901</t>
  </si>
  <si>
    <t>CENTERVILLE ISD</t>
  </si>
  <si>
    <t>145902</t>
  </si>
  <si>
    <t>NORMANGEE ISD</t>
  </si>
  <si>
    <t>145906</t>
  </si>
  <si>
    <t>OAKWOOD ISD</t>
  </si>
  <si>
    <t>145907</t>
  </si>
  <si>
    <t>LEON ISD</t>
  </si>
  <si>
    <t>145911</t>
  </si>
  <si>
    <t>CLEVELAND ISD</t>
  </si>
  <si>
    <t>146901</t>
  </si>
  <si>
    <t>DAYTON ISD</t>
  </si>
  <si>
    <t>146902</t>
  </si>
  <si>
    <t>DEVERS ISD</t>
  </si>
  <si>
    <t>146903</t>
  </si>
  <si>
    <t>HARDIN ISD</t>
  </si>
  <si>
    <t>146904</t>
  </si>
  <si>
    <t>HULL-DAISETTA ISD</t>
  </si>
  <si>
    <t>146905</t>
  </si>
  <si>
    <t>LIBERTY ISD</t>
  </si>
  <si>
    <t>146906</t>
  </si>
  <si>
    <t>TARKINGTON ISD</t>
  </si>
  <si>
    <t>146907</t>
  </si>
  <si>
    <t>COOLIDGE ISD</t>
  </si>
  <si>
    <t>147901</t>
  </si>
  <si>
    <t>GROESBECK ISD</t>
  </si>
  <si>
    <t>147902</t>
  </si>
  <si>
    <t>MEXIA ISD</t>
  </si>
  <si>
    <t>147903</t>
  </si>
  <si>
    <t>BOOKER ISD</t>
  </si>
  <si>
    <t>148901</t>
  </si>
  <si>
    <t>FOLLETT ISD</t>
  </si>
  <si>
    <t>148902</t>
  </si>
  <si>
    <t>DARROUZETT ISD</t>
  </si>
  <si>
    <t>148905</t>
  </si>
  <si>
    <t>GEORGE WEST ISD</t>
  </si>
  <si>
    <t>149901</t>
  </si>
  <si>
    <t>THREE RIVERS ISD</t>
  </si>
  <si>
    <t>149902</t>
  </si>
  <si>
    <t>LLANO ISD</t>
  </si>
  <si>
    <t>150901</t>
  </si>
  <si>
    <t>TEXAS TECH UNIVERSITY K-12</t>
  </si>
  <si>
    <t>152504</t>
  </si>
  <si>
    <t>RISE ACADEMY</t>
  </si>
  <si>
    <t>152802</t>
  </si>
  <si>
    <t>TRIUMPH PUBLIC HIGH SCHOOLS-LUBBOCK</t>
  </si>
  <si>
    <t>152803</t>
  </si>
  <si>
    <t>BETTY M CONDRA SCHOOL FOR EDUCATION INNOVATION</t>
  </si>
  <si>
    <t>152806</t>
  </si>
  <si>
    <t>LUBBOCK ISD</t>
  </si>
  <si>
    <t>152901</t>
  </si>
  <si>
    <t>NEW DEAL ISD</t>
  </si>
  <si>
    <t>152902</t>
  </si>
  <si>
    <t>SLATON ISD</t>
  </si>
  <si>
    <t>152903</t>
  </si>
  <si>
    <t>LUBBOCK-COOPER ISD</t>
  </si>
  <si>
    <t>152906</t>
  </si>
  <si>
    <t>FRENSHIP ISD</t>
  </si>
  <si>
    <t>152907</t>
  </si>
  <si>
    <t>ROOSEVELT ISD</t>
  </si>
  <si>
    <t>152908</t>
  </si>
  <si>
    <t>SHALLOWATER ISD</t>
  </si>
  <si>
    <t>152909</t>
  </si>
  <si>
    <t>IDALOU ISD</t>
  </si>
  <si>
    <t>152910</t>
  </si>
  <si>
    <t>O'DONNELL ISD</t>
  </si>
  <si>
    <t>153903</t>
  </si>
  <si>
    <t>TAHOKA ISD</t>
  </si>
  <si>
    <t>153904</t>
  </si>
  <si>
    <t>NEW HOME ISD</t>
  </si>
  <si>
    <t>153905</t>
  </si>
  <si>
    <t>WILSON ISD</t>
  </si>
  <si>
    <t>153907</t>
  </si>
  <si>
    <t>MADISONVILLE CISD</t>
  </si>
  <si>
    <t>154901</t>
  </si>
  <si>
    <t>NORTH ZULCH ISD</t>
  </si>
  <si>
    <t>154903</t>
  </si>
  <si>
    <t>JEFFERSON ISD</t>
  </si>
  <si>
    <t>155901</t>
  </si>
  <si>
    <t>STANTON ISD</t>
  </si>
  <si>
    <t>156902</t>
  </si>
  <si>
    <t>GRADY ISD</t>
  </si>
  <si>
    <t>156905</t>
  </si>
  <si>
    <t>MASON ISD</t>
  </si>
  <si>
    <t>157901</t>
  </si>
  <si>
    <t>BAY CITY ISD</t>
  </si>
  <si>
    <t>158901</t>
  </si>
  <si>
    <t>TIDEHAVEN ISD</t>
  </si>
  <si>
    <t>158902</t>
  </si>
  <si>
    <t>MATAGORDA ISD</t>
  </si>
  <si>
    <t>158904</t>
  </si>
  <si>
    <t>PALACIOS ISD</t>
  </si>
  <si>
    <t>158905</t>
  </si>
  <si>
    <t>VAN VLECK ISD</t>
  </si>
  <si>
    <t>158906</t>
  </si>
  <si>
    <t>EAGLE PASS ISD</t>
  </si>
  <si>
    <t>159901</t>
  </si>
  <si>
    <t>BRADY ISD</t>
  </si>
  <si>
    <t>160901</t>
  </si>
  <si>
    <t>ROCHELLE ISD</t>
  </si>
  <si>
    <t>160904</t>
  </si>
  <si>
    <t>LOHN ISD</t>
  </si>
  <si>
    <t>160905</t>
  </si>
  <si>
    <t>WACO CHARTER SCHOOL</t>
  </si>
  <si>
    <t>161801</t>
  </si>
  <si>
    <t>RAPOPORT ACADEMY PUBLIC SCHOOL</t>
  </si>
  <si>
    <t>161802</t>
  </si>
  <si>
    <t>HARMONY PUBLIC SCHOOLS - NORTH TEXAS</t>
  </si>
  <si>
    <t>161807</t>
  </si>
  <si>
    <t>CRAWFORD ISD</t>
  </si>
  <si>
    <t>161901</t>
  </si>
  <si>
    <t>161903</t>
  </si>
  <si>
    <t>LA VEGA ISD</t>
  </si>
  <si>
    <t>161906</t>
  </si>
  <si>
    <t>LORENA ISD</t>
  </si>
  <si>
    <t>161907</t>
  </si>
  <si>
    <t>MART ISD</t>
  </si>
  <si>
    <t>161908</t>
  </si>
  <si>
    <t>MCGREGOR ISD</t>
  </si>
  <si>
    <t>161909</t>
  </si>
  <si>
    <t>MOODY ISD</t>
  </si>
  <si>
    <t>161910</t>
  </si>
  <si>
    <t>RIESEL ISD</t>
  </si>
  <si>
    <t>161912</t>
  </si>
  <si>
    <t>WACO ISD</t>
  </si>
  <si>
    <t>161914</t>
  </si>
  <si>
    <t>WEST ISD</t>
  </si>
  <si>
    <t>161916</t>
  </si>
  <si>
    <t>AXTELL ISD</t>
  </si>
  <si>
    <t>161918</t>
  </si>
  <si>
    <t>BRUCEVILLE-EDDY ISD</t>
  </si>
  <si>
    <t>161919</t>
  </si>
  <si>
    <t>CHINA SPRING ISD</t>
  </si>
  <si>
    <t>161920</t>
  </si>
  <si>
    <t>CONNALLY ISD</t>
  </si>
  <si>
    <t>161921</t>
  </si>
  <si>
    <t>ROBINSON ISD</t>
  </si>
  <si>
    <t>161922</t>
  </si>
  <si>
    <t>BOSQUEVILLE ISD</t>
  </si>
  <si>
    <t>161923</t>
  </si>
  <si>
    <t>HALLSBURG ISD</t>
  </si>
  <si>
    <t>161924</t>
  </si>
  <si>
    <t>GHOLSON ISD</t>
  </si>
  <si>
    <t>161925</t>
  </si>
  <si>
    <t>MCMULLEN COUNTY ISD</t>
  </si>
  <si>
    <t>162904</t>
  </si>
  <si>
    <t>DEVINE ISD</t>
  </si>
  <si>
    <t>163901</t>
  </si>
  <si>
    <t>D'HANIS ISD</t>
  </si>
  <si>
    <t>163902</t>
  </si>
  <si>
    <t>NATALIA ISD</t>
  </si>
  <si>
    <t>163903</t>
  </si>
  <si>
    <t>HONDO ISD</t>
  </si>
  <si>
    <t>163904</t>
  </si>
  <si>
    <t>MEDINA VALLEY ISD</t>
  </si>
  <si>
    <t>163908</t>
  </si>
  <si>
    <t>MENARD ISD</t>
  </si>
  <si>
    <t>164901</t>
  </si>
  <si>
    <t>MIDLAND ACADEMY CHARTER SCHOOL</t>
  </si>
  <si>
    <t>165802</t>
  </si>
  <si>
    <t>MIDLAND ISD</t>
  </si>
  <si>
    <t>165901</t>
  </si>
  <si>
    <t>GREENWOOD ISD</t>
  </si>
  <si>
    <t>165902</t>
  </si>
  <si>
    <t>CAMERON ISD</t>
  </si>
  <si>
    <t>166901</t>
  </si>
  <si>
    <t>GAUSE ISD</t>
  </si>
  <si>
    <t>166902</t>
  </si>
  <si>
    <t>MILANO ISD</t>
  </si>
  <si>
    <t>166903</t>
  </si>
  <si>
    <t>ROCKDALE ISD</t>
  </si>
  <si>
    <t>166904</t>
  </si>
  <si>
    <t>THORNDALE ISD</t>
  </si>
  <si>
    <t>166905</t>
  </si>
  <si>
    <t>BUCKHOLTS ISD</t>
  </si>
  <si>
    <t>166907</t>
  </si>
  <si>
    <t>GOLDTHWAITE ISD</t>
  </si>
  <si>
    <t>167901</t>
  </si>
  <si>
    <t>MULLIN ISD</t>
  </si>
  <si>
    <t>167902</t>
  </si>
  <si>
    <t>PRIDDY ISD</t>
  </si>
  <si>
    <t>167904</t>
  </si>
  <si>
    <t>COLORADO ISD</t>
  </si>
  <si>
    <t>168901</t>
  </si>
  <si>
    <t>LORAINE ISD</t>
  </si>
  <si>
    <t>168902</t>
  </si>
  <si>
    <t>WESTBROOK ISD</t>
  </si>
  <si>
    <t>168903</t>
  </si>
  <si>
    <t>BOWIE ISD</t>
  </si>
  <si>
    <t>169901</t>
  </si>
  <si>
    <t>NOCONA ISD</t>
  </si>
  <si>
    <t>169902</t>
  </si>
  <si>
    <t>GOLD BURG ISD</t>
  </si>
  <si>
    <t>169906</t>
  </si>
  <si>
    <t>MONTAGUE ISD</t>
  </si>
  <si>
    <t>169908</t>
  </si>
  <si>
    <t>PRAIRIE VALLEY ISD</t>
  </si>
  <si>
    <t>169909</t>
  </si>
  <si>
    <t>FORESTBURG ISD</t>
  </si>
  <si>
    <t>169910</t>
  </si>
  <si>
    <t>SAINT JO ISD</t>
  </si>
  <si>
    <t>169911</t>
  </si>
  <si>
    <t>TEXAS SERENITY ACADEMY</t>
  </si>
  <si>
    <t>170801</t>
  </si>
  <si>
    <t>THRIVE CENTER FOR SUCCESS</t>
  </si>
  <si>
    <t>170802</t>
  </si>
  <si>
    <t>CONROE ISD</t>
  </si>
  <si>
    <t>170902</t>
  </si>
  <si>
    <t>MONTGOMERY ISD</t>
  </si>
  <si>
    <t>170903</t>
  </si>
  <si>
    <t>WILLIS ISD</t>
  </si>
  <si>
    <t>170904</t>
  </si>
  <si>
    <t>MAGNOLIA ISD</t>
  </si>
  <si>
    <t>170906</t>
  </si>
  <si>
    <t>SPLENDORA ISD</t>
  </si>
  <si>
    <t>170907</t>
  </si>
  <si>
    <t>NEW CANEY ISD</t>
  </si>
  <si>
    <t>170908</t>
  </si>
  <si>
    <t>DUMAS ISD</t>
  </si>
  <si>
    <t>171901</t>
  </si>
  <si>
    <t>SUNRAY COLLEGIATE ISD</t>
  </si>
  <si>
    <t>171902</t>
  </si>
  <si>
    <t>DAINGERFIELD-LONE STAR ISD</t>
  </si>
  <si>
    <t>172902</t>
  </si>
  <si>
    <t>PEWITT CISD</t>
  </si>
  <si>
    <t>172905</t>
  </si>
  <si>
    <t>MOTLEY COUNTY ISD</t>
  </si>
  <si>
    <t>173901</t>
  </si>
  <si>
    <t>STEPHEN F AUSTIN STATE UNIVERSITY CHARTER SCHOOL</t>
  </si>
  <si>
    <t>174801</t>
  </si>
  <si>
    <t>CHIRENO ISD</t>
  </si>
  <si>
    <t>174901</t>
  </si>
  <si>
    <t>CUSHING ISD</t>
  </si>
  <si>
    <t>174902</t>
  </si>
  <si>
    <t>GARRISON ISD</t>
  </si>
  <si>
    <t>174903</t>
  </si>
  <si>
    <t>NACOGDOCHES ISD</t>
  </si>
  <si>
    <t>174904</t>
  </si>
  <si>
    <t>WODEN ISD</t>
  </si>
  <si>
    <t>174906</t>
  </si>
  <si>
    <t>CENTRAL HEIGHTS ISD</t>
  </si>
  <si>
    <t>174908</t>
  </si>
  <si>
    <t>MARTINSVILLE ISD</t>
  </si>
  <si>
    <t>174909</t>
  </si>
  <si>
    <t>DOUGLASS ISD</t>
  </si>
  <si>
    <t>174911</t>
  </si>
  <si>
    <t>BLOOMING GROVE ISD</t>
  </si>
  <si>
    <t>175902</t>
  </si>
  <si>
    <t>CORSICANA ISD</t>
  </si>
  <si>
    <t>175903</t>
  </si>
  <si>
    <t>175904</t>
  </si>
  <si>
    <t>FROST ISD</t>
  </si>
  <si>
    <t>175905</t>
  </si>
  <si>
    <t>KERENS ISD</t>
  </si>
  <si>
    <t>175907</t>
  </si>
  <si>
    <t>MILDRED ISD</t>
  </si>
  <si>
    <t>175910</t>
  </si>
  <si>
    <t>RICE ISD</t>
  </si>
  <si>
    <t>175911</t>
  </si>
  <si>
    <t>BURKEVILLE ISD</t>
  </si>
  <si>
    <t>176901</t>
  </si>
  <si>
    <t>NEWTON ISD</t>
  </si>
  <si>
    <t>176902</t>
  </si>
  <si>
    <t>DEWEYVILLE ISD</t>
  </si>
  <si>
    <t>176903</t>
  </si>
  <si>
    <t>ROSCOE COLLEGIATE ISD</t>
  </si>
  <si>
    <t>177901</t>
  </si>
  <si>
    <t>SWEETWATER ISD</t>
  </si>
  <si>
    <t>177902</t>
  </si>
  <si>
    <t>BLACKWELL CISD</t>
  </si>
  <si>
    <t>177903</t>
  </si>
  <si>
    <t>HIGHLAND ISD</t>
  </si>
  <si>
    <t>177905</t>
  </si>
  <si>
    <t>DR M L GARZA-GONZALEZ CHARTER SCHOOL</t>
  </si>
  <si>
    <t>178801</t>
  </si>
  <si>
    <t>CORPUS CHRISTI MONTESSORI SCHOOL</t>
  </si>
  <si>
    <t>178807</t>
  </si>
  <si>
    <t>SEASHORE CHARTER SCHOOLS</t>
  </si>
  <si>
    <t>178808</t>
  </si>
  <si>
    <t>AGUA DULCE ISD</t>
  </si>
  <si>
    <t>178901</t>
  </si>
  <si>
    <t>BISHOP CISD</t>
  </si>
  <si>
    <t>178902</t>
  </si>
  <si>
    <t>CALALLEN ISD</t>
  </si>
  <si>
    <t>178903</t>
  </si>
  <si>
    <t>CORPUS CHRISTI ISD</t>
  </si>
  <si>
    <t>178904</t>
  </si>
  <si>
    <t>DRISCOLL ISD</t>
  </si>
  <si>
    <t>178905</t>
  </si>
  <si>
    <t>LONDON ISD</t>
  </si>
  <si>
    <t>178906</t>
  </si>
  <si>
    <t>PORT ARANSAS ISD</t>
  </si>
  <si>
    <t>178908</t>
  </si>
  <si>
    <t>ROBSTOWN ISD</t>
  </si>
  <si>
    <t>178909</t>
  </si>
  <si>
    <t>TULOSO-MIDWAY ISD</t>
  </si>
  <si>
    <t>178912</t>
  </si>
  <si>
    <t>BANQUETE ISD</t>
  </si>
  <si>
    <t>178913</t>
  </si>
  <si>
    <t>FLOUR BLUFF ISD</t>
  </si>
  <si>
    <t>178914</t>
  </si>
  <si>
    <t>WEST OSO ISD</t>
  </si>
  <si>
    <t>178915</t>
  </si>
  <si>
    <t>PERRYTON ISD</t>
  </si>
  <si>
    <t>179901</t>
  </si>
  <si>
    <t>BOYS RANCH ISD</t>
  </si>
  <si>
    <t>180901</t>
  </si>
  <si>
    <t>VEGA ISD</t>
  </si>
  <si>
    <t>180902</t>
  </si>
  <si>
    <t>ADRIAN ISD</t>
  </si>
  <si>
    <t>180903</t>
  </si>
  <si>
    <t>WILDORADO ISD</t>
  </si>
  <si>
    <t>180904</t>
  </si>
  <si>
    <t>BRIDGE CITY ISD</t>
  </si>
  <si>
    <t>181901</t>
  </si>
  <si>
    <t>ORANGEFIELD ISD</t>
  </si>
  <si>
    <t>181905</t>
  </si>
  <si>
    <t>WEST ORANGE-COVE CISD</t>
  </si>
  <si>
    <t>181906</t>
  </si>
  <si>
    <t>VIDOR ISD</t>
  </si>
  <si>
    <t>181907</t>
  </si>
  <si>
    <t>LITTLE CYPRESS-MAURICEVILLE CISD</t>
  </si>
  <si>
    <t>181908</t>
  </si>
  <si>
    <t>GORDON ISD</t>
  </si>
  <si>
    <t>182901</t>
  </si>
  <si>
    <t>GRAFORD ISD</t>
  </si>
  <si>
    <t>182902</t>
  </si>
  <si>
    <t>MINERAL WELLS ISD</t>
  </si>
  <si>
    <t>182903</t>
  </si>
  <si>
    <t>SANTO ISD</t>
  </si>
  <si>
    <t>182904</t>
  </si>
  <si>
    <t>STRAWN ISD</t>
  </si>
  <si>
    <t>182905</t>
  </si>
  <si>
    <t>PALO PINTO ISD</t>
  </si>
  <si>
    <t>182906</t>
  </si>
  <si>
    <t>PANOLA CHARTER SCHOOL</t>
  </si>
  <si>
    <t>183801</t>
  </si>
  <si>
    <t>BECKVILLE ISD</t>
  </si>
  <si>
    <t>183901</t>
  </si>
  <si>
    <t>CARTHAGE ISD</t>
  </si>
  <si>
    <t>183902</t>
  </si>
  <si>
    <t>GARY ISD</t>
  </si>
  <si>
    <t>183904</t>
  </si>
  <si>
    <t>CROSSTIMBERS ACADEMY</t>
  </si>
  <si>
    <t>184801</t>
  </si>
  <si>
    <t>POOLVILLE ISD</t>
  </si>
  <si>
    <t>184901</t>
  </si>
  <si>
    <t>SPRINGTOWN ISD</t>
  </si>
  <si>
    <t>184902</t>
  </si>
  <si>
    <t>WEATHERFORD ISD</t>
  </si>
  <si>
    <t>184903</t>
  </si>
  <si>
    <t>MILLSAP ISD</t>
  </si>
  <si>
    <t>184904</t>
  </si>
  <si>
    <t>ALEDO ISD</t>
  </si>
  <si>
    <t>184907</t>
  </si>
  <si>
    <t>PEASTER ISD</t>
  </si>
  <si>
    <t>184908</t>
  </si>
  <si>
    <t>BROCK ISD</t>
  </si>
  <si>
    <t>184909</t>
  </si>
  <si>
    <t>GARNER ISD</t>
  </si>
  <si>
    <t>184911</t>
  </si>
  <si>
    <t>BOVINA ISD</t>
  </si>
  <si>
    <t>185901</t>
  </si>
  <si>
    <t>FARWELL ISD</t>
  </si>
  <si>
    <t>185902</t>
  </si>
  <si>
    <t>FRIONA ISD</t>
  </si>
  <si>
    <t>185903</t>
  </si>
  <si>
    <t>LAZBUDDIE ISD</t>
  </si>
  <si>
    <t>185904</t>
  </si>
  <si>
    <t>BUENA VISTA ISD</t>
  </si>
  <si>
    <t>186901</t>
  </si>
  <si>
    <t>FORT STOCKTON ISD</t>
  </si>
  <si>
    <t>186902</t>
  </si>
  <si>
    <t>IRAAN-SHEFFIELD COLLEGIATE ISD</t>
  </si>
  <si>
    <t>186903</t>
  </si>
  <si>
    <t>BIG SANDY ISD</t>
  </si>
  <si>
    <t>187901</t>
  </si>
  <si>
    <t>GOODRICH ISD</t>
  </si>
  <si>
    <t>187903</t>
  </si>
  <si>
    <t>CORRIGAN-CAMDEN ISD</t>
  </si>
  <si>
    <t>187904</t>
  </si>
  <si>
    <t>LEGGETT ISD</t>
  </si>
  <si>
    <t>187906</t>
  </si>
  <si>
    <t>LIVINGSTON ISD</t>
  </si>
  <si>
    <t>187907</t>
  </si>
  <si>
    <t>ONALASKA ISD</t>
  </si>
  <si>
    <t>187910</t>
  </si>
  <si>
    <t>AMARILLO ISD</t>
  </si>
  <si>
    <t>188901</t>
  </si>
  <si>
    <t>RIVER ROAD ISD</t>
  </si>
  <si>
    <t>188902</t>
  </si>
  <si>
    <t>188903</t>
  </si>
  <si>
    <t>BUSHLAND ISD</t>
  </si>
  <si>
    <t>188904</t>
  </si>
  <si>
    <t>MARFA ISD</t>
  </si>
  <si>
    <t>189901</t>
  </si>
  <si>
    <t>PRESIDIO ISD</t>
  </si>
  <si>
    <t>189902</t>
  </si>
  <si>
    <t>RAINS ISD</t>
  </si>
  <si>
    <t>190903</t>
  </si>
  <si>
    <t>CANYON ISD</t>
  </si>
  <si>
    <t>191901</t>
  </si>
  <si>
    <t>REAGAN COUNTY ISD</t>
  </si>
  <si>
    <t>192901</t>
  </si>
  <si>
    <t>BIG SPRINGS CHARTER SCHOOL</t>
  </si>
  <si>
    <t>193801</t>
  </si>
  <si>
    <t>LEAKEY ISD</t>
  </si>
  <si>
    <t>193902</t>
  </si>
  <si>
    <t>AVERY ISD</t>
  </si>
  <si>
    <t>194902</t>
  </si>
  <si>
    <t>RIVERCREST ISD</t>
  </si>
  <si>
    <t>194903</t>
  </si>
  <si>
    <t>CLARKSVILLE ISD</t>
  </si>
  <si>
    <t>194904</t>
  </si>
  <si>
    <t>DETROIT ISD</t>
  </si>
  <si>
    <t>194905</t>
  </si>
  <si>
    <t>PECOS-BARSTOW-TOYAH ISD</t>
  </si>
  <si>
    <t>195901</t>
  </si>
  <si>
    <t>BALMORHEA ISD</t>
  </si>
  <si>
    <t>195902</t>
  </si>
  <si>
    <t>AUSTWELL-TIVOLI ISD</t>
  </si>
  <si>
    <t>196901</t>
  </si>
  <si>
    <t>WOODSBORO ISD</t>
  </si>
  <si>
    <t>196902</t>
  </si>
  <si>
    <t>REFUGIO ISD</t>
  </si>
  <si>
    <t>196903</t>
  </si>
  <si>
    <t>MIAMI ISD</t>
  </si>
  <si>
    <t>197902</t>
  </si>
  <si>
    <t>BREMOND ISD</t>
  </si>
  <si>
    <t>198901</t>
  </si>
  <si>
    <t>CALVERT ISD</t>
  </si>
  <si>
    <t>198902</t>
  </si>
  <si>
    <t>FRANKLIN ISD</t>
  </si>
  <si>
    <t>198903</t>
  </si>
  <si>
    <t>HEARNE ISD</t>
  </si>
  <si>
    <t>198905</t>
  </si>
  <si>
    <t>MUMFORD ISD</t>
  </si>
  <si>
    <t>198906</t>
  </si>
  <si>
    <t>ROCKWALL ISD</t>
  </si>
  <si>
    <t>199901</t>
  </si>
  <si>
    <t>ROYSE CITY ISD</t>
  </si>
  <si>
    <t>199902</t>
  </si>
  <si>
    <t>BALLINGER ISD</t>
  </si>
  <si>
    <t>200901</t>
  </si>
  <si>
    <t>MILES ISD</t>
  </si>
  <si>
    <t>200902</t>
  </si>
  <si>
    <t>WINTERS ISD</t>
  </si>
  <si>
    <t>200904</t>
  </si>
  <si>
    <t>OLFEN ISD</t>
  </si>
  <si>
    <t>200906</t>
  </si>
  <si>
    <t>HENDERSON ISD</t>
  </si>
  <si>
    <t>201902</t>
  </si>
  <si>
    <t>LANEVILLE ISD</t>
  </si>
  <si>
    <t>201903</t>
  </si>
  <si>
    <t>LEVERETTS CHAPEL ISD</t>
  </si>
  <si>
    <t>201904</t>
  </si>
  <si>
    <t>MOUNT ENTERPRISE ISD</t>
  </si>
  <si>
    <t>201907</t>
  </si>
  <si>
    <t>OVERTON ISD</t>
  </si>
  <si>
    <t>201908</t>
  </si>
  <si>
    <t>TATUM ISD</t>
  </si>
  <si>
    <t>201910</t>
  </si>
  <si>
    <t>CARLISLE ISD</t>
  </si>
  <si>
    <t>201913</t>
  </si>
  <si>
    <t>WEST RUSK COUNTY CONSOLIDATED ISD</t>
  </si>
  <si>
    <t>201914</t>
  </si>
  <si>
    <t>HEMPHILL ISD</t>
  </si>
  <si>
    <t>202903</t>
  </si>
  <si>
    <t>WEST SABINE ISD</t>
  </si>
  <si>
    <t>202905</t>
  </si>
  <si>
    <t>SAN AUGUSTINE ISD</t>
  </si>
  <si>
    <t>203901</t>
  </si>
  <si>
    <t>BROADDUS ISD</t>
  </si>
  <si>
    <t>203902</t>
  </si>
  <si>
    <t>COLDSPRING-OAKHURST CISD</t>
  </si>
  <si>
    <t>204901</t>
  </si>
  <si>
    <t>SHEPHERD ISD</t>
  </si>
  <si>
    <t>204904</t>
  </si>
  <si>
    <t>ARANSAS PASS ISD</t>
  </si>
  <si>
    <t>205901</t>
  </si>
  <si>
    <t>GREGORY-PORTLAND ISD</t>
  </si>
  <si>
    <t>205902</t>
  </si>
  <si>
    <t>INGLESIDE ISD</t>
  </si>
  <si>
    <t>205903</t>
  </si>
  <si>
    <t>MATHIS ISD</t>
  </si>
  <si>
    <t>205904</t>
  </si>
  <si>
    <t>ODEM-EDROY ISD</t>
  </si>
  <si>
    <t>205905</t>
  </si>
  <si>
    <t>SINTON ISD</t>
  </si>
  <si>
    <t>205906</t>
  </si>
  <si>
    <t>TAFT ISD</t>
  </si>
  <si>
    <t>205907</t>
  </si>
  <si>
    <t>SAN SABA ISD</t>
  </si>
  <si>
    <t>206901</t>
  </si>
  <si>
    <t>RICHLAND SPRINGS ISD</t>
  </si>
  <si>
    <t>206902</t>
  </si>
  <si>
    <t>CHEROKEE ISD</t>
  </si>
  <si>
    <t>206903</t>
  </si>
  <si>
    <t>SCHLEICHER ISD</t>
  </si>
  <si>
    <t>207901</t>
  </si>
  <si>
    <t>HERMLEIGH ISD</t>
  </si>
  <si>
    <t>208901</t>
  </si>
  <si>
    <t>SNYDER ISD</t>
  </si>
  <si>
    <t>208902</t>
  </si>
  <si>
    <t>IRA ISD</t>
  </si>
  <si>
    <t>208903</t>
  </si>
  <si>
    <t>ALBANY ISD</t>
  </si>
  <si>
    <t>209901</t>
  </si>
  <si>
    <t>MORAN ISD</t>
  </si>
  <si>
    <t>209902</t>
  </si>
  <si>
    <t>CENTER ISD</t>
  </si>
  <si>
    <t>210901</t>
  </si>
  <si>
    <t>JOAQUIN ISD</t>
  </si>
  <si>
    <t>210902</t>
  </si>
  <si>
    <t>SHELBYVILLE ISD</t>
  </si>
  <si>
    <t>210903</t>
  </si>
  <si>
    <t>TENAHA ISD</t>
  </si>
  <si>
    <t>210904</t>
  </si>
  <si>
    <t>TIMPSON ISD</t>
  </si>
  <si>
    <t>210905</t>
  </si>
  <si>
    <t>EXCELSIOR ISD</t>
  </si>
  <si>
    <t>210906</t>
  </si>
  <si>
    <t>TEXHOMA ISD</t>
  </si>
  <si>
    <t>211901</t>
  </si>
  <si>
    <t>STRATFORD ISD</t>
  </si>
  <si>
    <t>211902</t>
  </si>
  <si>
    <t>CUMBERLAND ACADEMY</t>
  </si>
  <si>
    <t>212801</t>
  </si>
  <si>
    <t>UT TYLER UNIVERSITY ACADEMY</t>
  </si>
  <si>
    <t>212804</t>
  </si>
  <si>
    <t>ARP ISD</t>
  </si>
  <si>
    <t>212901</t>
  </si>
  <si>
    <t>BULLARD ISD</t>
  </si>
  <si>
    <t>212902</t>
  </si>
  <si>
    <t>LINDALE ISD</t>
  </si>
  <si>
    <t>212903</t>
  </si>
  <si>
    <t>TROUP ISD</t>
  </si>
  <si>
    <t>212904</t>
  </si>
  <si>
    <t>TYLER ISD</t>
  </si>
  <si>
    <t>212905</t>
  </si>
  <si>
    <t>WHITEHOUSE ISD</t>
  </si>
  <si>
    <t>212906</t>
  </si>
  <si>
    <t>CHAPEL HILL ISD</t>
  </si>
  <si>
    <t>212909</t>
  </si>
  <si>
    <t>WINONA ISD</t>
  </si>
  <si>
    <t>212910</t>
  </si>
  <si>
    <t>BRAZOS RIVER CHARTER SCHOOL</t>
  </si>
  <si>
    <t>213801</t>
  </si>
  <si>
    <t>GLEN ROSE ISD</t>
  </si>
  <si>
    <t>213901</t>
  </si>
  <si>
    <t>RIO GRANDE CITY GRULLA ISD</t>
  </si>
  <si>
    <t>214901</t>
  </si>
  <si>
    <t>SAN ISIDRO ISD</t>
  </si>
  <si>
    <t>214902</t>
  </si>
  <si>
    <t>ROMA ISD</t>
  </si>
  <si>
    <t>214903</t>
  </si>
  <si>
    <t>BRECKENRIDGE ISD</t>
  </si>
  <si>
    <t>215901</t>
  </si>
  <si>
    <t>STERLING CITY ISD</t>
  </si>
  <si>
    <t>216901</t>
  </si>
  <si>
    <t>ASPERMONT ISD</t>
  </si>
  <si>
    <t>217901</t>
  </si>
  <si>
    <t>SONORA ISD</t>
  </si>
  <si>
    <t>218901</t>
  </si>
  <si>
    <t>HAPPY ISD</t>
  </si>
  <si>
    <t>219901</t>
  </si>
  <si>
    <t>TULIA ISD</t>
  </si>
  <si>
    <t>219903</t>
  </si>
  <si>
    <t>KRESS ISD</t>
  </si>
  <si>
    <t>219905</t>
  </si>
  <si>
    <t>TREETOPS SCHOOL INTERNATIONAL</t>
  </si>
  <si>
    <t>220801</t>
  </si>
  <si>
    <t>ARLINGTON CLASSICS ACADEMY</t>
  </si>
  <si>
    <t>220802</t>
  </si>
  <si>
    <t>FORT WORTH ACADEMY OF FINE ARTS</t>
  </si>
  <si>
    <t>220809</t>
  </si>
  <si>
    <t>WESTLAKE ACADEMY CHARTER SCHOOL</t>
  </si>
  <si>
    <t>220810</t>
  </si>
  <si>
    <t>EAST FORT WORTH MONTESSORI ACADEMY</t>
  </si>
  <si>
    <t>220811</t>
  </si>
  <si>
    <t>TEXAS SCHOOL OF THE ARTS</t>
  </si>
  <si>
    <t>220814</t>
  </si>
  <si>
    <t>CHAPEL HILL ACADEMY</t>
  </si>
  <si>
    <t>220815</t>
  </si>
  <si>
    <t>NEWMAN INTERNATIONAL ACADEMY OF ARLINGTON</t>
  </si>
  <si>
    <t>220817</t>
  </si>
  <si>
    <t>HIGH POINT ACADEMY</t>
  </si>
  <si>
    <t>220819</t>
  </si>
  <si>
    <t>ROCKETSHIP PUBLIC SCHOOLS</t>
  </si>
  <si>
    <t>220820</t>
  </si>
  <si>
    <t>ARLINGTON ISD</t>
  </si>
  <si>
    <t>220901</t>
  </si>
  <si>
    <t>BIRDVILLE ISD</t>
  </si>
  <si>
    <t>220902</t>
  </si>
  <si>
    <t>EVERMAN ISD</t>
  </si>
  <si>
    <t>220904</t>
  </si>
  <si>
    <t>FORT WORTH ISD</t>
  </si>
  <si>
    <t>220905</t>
  </si>
  <si>
    <t>GRAPEVINE-COLLEYVILLE ISD</t>
  </si>
  <si>
    <t>220906</t>
  </si>
  <si>
    <t>KELLER ISD</t>
  </si>
  <si>
    <t>220907</t>
  </si>
  <si>
    <t>MANSFIELD ISD</t>
  </si>
  <si>
    <t>220908</t>
  </si>
  <si>
    <t>LAKE WORTH ISD</t>
  </si>
  <si>
    <t>220910</t>
  </si>
  <si>
    <t>CROWLEY ISD</t>
  </si>
  <si>
    <t>220912</t>
  </si>
  <si>
    <t>KENNEDALE ISD</t>
  </si>
  <si>
    <t>220914</t>
  </si>
  <si>
    <t>AZLE ISD</t>
  </si>
  <si>
    <t>220915</t>
  </si>
  <si>
    <t>HURST-EULESS-BEDFORD ISD</t>
  </si>
  <si>
    <t>220916</t>
  </si>
  <si>
    <t>CASTLEBERRY ISD</t>
  </si>
  <si>
    <t>220917</t>
  </si>
  <si>
    <t>EAGLE MT-SAGINAW ISD</t>
  </si>
  <si>
    <t>220918</t>
  </si>
  <si>
    <t>CARROLL ISD</t>
  </si>
  <si>
    <t>220919</t>
  </si>
  <si>
    <t>WHITE SETTLEMENT ISD</t>
  </si>
  <si>
    <t>220920</t>
  </si>
  <si>
    <t>TEXAS COLLEGE PREPARATORY ACADEMIES</t>
  </si>
  <si>
    <t>221801</t>
  </si>
  <si>
    <t>ABILENE ISD</t>
  </si>
  <si>
    <t>221901</t>
  </si>
  <si>
    <t>MERKEL ISD</t>
  </si>
  <si>
    <t>221904</t>
  </si>
  <si>
    <t>TRENT ISD</t>
  </si>
  <si>
    <t>221905</t>
  </si>
  <si>
    <t>JIM NED CISD</t>
  </si>
  <si>
    <t>221911</t>
  </si>
  <si>
    <t>221912</t>
  </si>
  <si>
    <t>TERRELL COUNTY ISD</t>
  </si>
  <si>
    <t>222901</t>
  </si>
  <si>
    <t>BROWNFIELD ISD</t>
  </si>
  <si>
    <t>223901</t>
  </si>
  <si>
    <t>MEADOW ISD</t>
  </si>
  <si>
    <t>223902</t>
  </si>
  <si>
    <t>WELLMAN-UNION CISD</t>
  </si>
  <si>
    <t>223904</t>
  </si>
  <si>
    <t>THROCKMORTON COLLEGIATE ISD</t>
  </si>
  <si>
    <t>224901</t>
  </si>
  <si>
    <t>WOODSON ISD</t>
  </si>
  <si>
    <t>224902</t>
  </si>
  <si>
    <t>MOUNT PLEASANT ISD</t>
  </si>
  <si>
    <t>225902</t>
  </si>
  <si>
    <t>225906</t>
  </si>
  <si>
    <t>HARTS BLUFF ISD</t>
  </si>
  <si>
    <t>225907</t>
  </si>
  <si>
    <t>TEXAS LEADERSHIP PUBLIC SCHOOLS</t>
  </si>
  <si>
    <t>226801</t>
  </si>
  <si>
    <t>CHRISTOVAL ISD</t>
  </si>
  <si>
    <t>226901</t>
  </si>
  <si>
    <t>SAN ANGELO ISD</t>
  </si>
  <si>
    <t>226903</t>
  </si>
  <si>
    <t>WATER VALLEY ISD</t>
  </si>
  <si>
    <t>226905</t>
  </si>
  <si>
    <t>WALL ISD</t>
  </si>
  <si>
    <t>226906</t>
  </si>
  <si>
    <t>GRAPE CREEK ISD</t>
  </si>
  <si>
    <t>226907</t>
  </si>
  <si>
    <t>VERIBEST ISD</t>
  </si>
  <si>
    <t>226908</t>
  </si>
  <si>
    <t>UNIVERSITY OF TEXAS AT AUSTIN H S</t>
  </si>
  <si>
    <t>227506</t>
  </si>
  <si>
    <t>WAYSIDE SCHOOLS</t>
  </si>
  <si>
    <t>227803</t>
  </si>
  <si>
    <t>NYOS CHARTER SCHOOL</t>
  </si>
  <si>
    <t>227804</t>
  </si>
  <si>
    <t>TEXAS EMPOWERMENT ACADEMY</t>
  </si>
  <si>
    <t>227805</t>
  </si>
  <si>
    <t>UNIVERSITY OF TEXAS UNIVERSITY CHARTER SCHOOL</t>
  </si>
  <si>
    <t>227806</t>
  </si>
  <si>
    <t>CHAPARRAL STAR ACADEMY</t>
  </si>
  <si>
    <t>227814</t>
  </si>
  <si>
    <t>HARMONY PUBLIC SCHOOLS - CENTRAL TEXAS</t>
  </si>
  <si>
    <t>227816</t>
  </si>
  <si>
    <t>CEDARS INTERNATIONAL ACADEMY</t>
  </si>
  <si>
    <t>227817</t>
  </si>
  <si>
    <t>UNIVERSITY OF TEXAS ELEMENTARY CHARTER SCHOOL</t>
  </si>
  <si>
    <t>227819</t>
  </si>
  <si>
    <t>KIPP TEXAS PUBLIC SCHOOLS</t>
  </si>
  <si>
    <t>227820</t>
  </si>
  <si>
    <t>AUSTIN DISCOVERY SCHOOL</t>
  </si>
  <si>
    <t>227821</t>
  </si>
  <si>
    <t>VALERE PUBLIC SCHOOLS</t>
  </si>
  <si>
    <t>227824</t>
  </si>
  <si>
    <t>AUSTIN ACHIEVE PUBLIC SCHOOLS</t>
  </si>
  <si>
    <t>227825</t>
  </si>
  <si>
    <t>MONTESSORI FOR ALL</t>
  </si>
  <si>
    <t>227826</t>
  </si>
  <si>
    <t>THE EXCEL CENTER (FOR ADULTS)</t>
  </si>
  <si>
    <t>227827</t>
  </si>
  <si>
    <t>VALOR PUBLIC SCHOOLS</t>
  </si>
  <si>
    <t>227829</t>
  </si>
  <si>
    <t>LEARN4LIFE-AUSTIN</t>
  </si>
  <si>
    <t>227830</t>
  </si>
  <si>
    <t>AUSTIN ISD</t>
  </si>
  <si>
    <t>227901</t>
  </si>
  <si>
    <t>PFLUGERVILLE ISD</t>
  </si>
  <si>
    <t>227904</t>
  </si>
  <si>
    <t>TEXAS SCH FOR THE BLIND &amp; VISUALLY IMPAIRED</t>
  </si>
  <si>
    <t>227905</t>
  </si>
  <si>
    <t>TEXAS SCH FOR THE DEAF</t>
  </si>
  <si>
    <t>227906</t>
  </si>
  <si>
    <t>MANOR ISD</t>
  </si>
  <si>
    <t>227907</t>
  </si>
  <si>
    <t>EANES ISD</t>
  </si>
  <si>
    <t>227909</t>
  </si>
  <si>
    <t>DEL VALLE ISD</t>
  </si>
  <si>
    <t>227910</t>
  </si>
  <si>
    <t>LAGO VISTA ISD</t>
  </si>
  <si>
    <t>227912</t>
  </si>
  <si>
    <t>LAKE TRAVIS ISD</t>
  </si>
  <si>
    <t>227913</t>
  </si>
  <si>
    <t>GROVETON ISD</t>
  </si>
  <si>
    <t>228901</t>
  </si>
  <si>
    <t>TRINITY ISD</t>
  </si>
  <si>
    <t>228903</t>
  </si>
  <si>
    <t>228904</t>
  </si>
  <si>
    <t>APPLE SPRINGS ISD</t>
  </si>
  <si>
    <t>228905</t>
  </si>
  <si>
    <t>COLMESNEIL ISD</t>
  </si>
  <si>
    <t>229901</t>
  </si>
  <si>
    <t>WOODVILLE ISD</t>
  </si>
  <si>
    <t>229903</t>
  </si>
  <si>
    <t>WARREN ISD</t>
  </si>
  <si>
    <t>229904</t>
  </si>
  <si>
    <t>SPURGER ISD</t>
  </si>
  <si>
    <t>229905</t>
  </si>
  <si>
    <t>CHESTER ISD</t>
  </si>
  <si>
    <t>229906</t>
  </si>
  <si>
    <t>230901</t>
  </si>
  <si>
    <t>GILMER ISD</t>
  </si>
  <si>
    <t>230902</t>
  </si>
  <si>
    <t>ORE CITY ISD</t>
  </si>
  <si>
    <t>230903</t>
  </si>
  <si>
    <t>UNION HILL ISD</t>
  </si>
  <si>
    <t>230904</t>
  </si>
  <si>
    <t>HARMONY ISD</t>
  </si>
  <si>
    <t>230905</t>
  </si>
  <si>
    <t>NEW DIANA ISD</t>
  </si>
  <si>
    <t>230906</t>
  </si>
  <si>
    <t>UNION GROVE ISD</t>
  </si>
  <si>
    <t>230908</t>
  </si>
  <si>
    <t>MCCAMEY ISD</t>
  </si>
  <si>
    <t>231901</t>
  </si>
  <si>
    <t>RANKIN ISD</t>
  </si>
  <si>
    <t>231902</t>
  </si>
  <si>
    <t>KNIPPA ISD</t>
  </si>
  <si>
    <t>232901</t>
  </si>
  <si>
    <t>SABINAL ISD</t>
  </si>
  <si>
    <t>232902</t>
  </si>
  <si>
    <t>UVALDE CISD</t>
  </si>
  <si>
    <t>232903</t>
  </si>
  <si>
    <t>UTOPIA ISD</t>
  </si>
  <si>
    <t>232904</t>
  </si>
  <si>
    <t>SAN FELIPE-DEL RIO CISD</t>
  </si>
  <si>
    <t>233901</t>
  </si>
  <si>
    <t>COMSTOCK ISD</t>
  </si>
  <si>
    <t>233903</t>
  </si>
  <si>
    <t>RANCH ACADEMY</t>
  </si>
  <si>
    <t>234801</t>
  </si>
  <si>
    <t>CANTON ISD</t>
  </si>
  <si>
    <t>234902</t>
  </si>
  <si>
    <t>234903</t>
  </si>
  <si>
    <t>GRAND SALINE ISD</t>
  </si>
  <si>
    <t>234904</t>
  </si>
  <si>
    <t>MARTINS MILL ISD</t>
  </si>
  <si>
    <t>234905</t>
  </si>
  <si>
    <t>VAN ISD</t>
  </si>
  <si>
    <t>234906</t>
  </si>
  <si>
    <t>WILLS POINT ISD</t>
  </si>
  <si>
    <t>234907</t>
  </si>
  <si>
    <t>FRUITVALE ISD</t>
  </si>
  <si>
    <t>234909</t>
  </si>
  <si>
    <t>BLOOMINGTON ISD</t>
  </si>
  <si>
    <t>235901</t>
  </si>
  <si>
    <t>VICTORIA ISD</t>
  </si>
  <si>
    <t>235902</t>
  </si>
  <si>
    <t>NURSERY ISD</t>
  </si>
  <si>
    <t>235904</t>
  </si>
  <si>
    <t>RAVEN SCHOOL</t>
  </si>
  <si>
    <t>236801</t>
  </si>
  <si>
    <t>SAM HOUSTON STATE UNIVERSITY CHARTER SCHOOL</t>
  </si>
  <si>
    <t>236802</t>
  </si>
  <si>
    <t>NEW WAVERLY ISD</t>
  </si>
  <si>
    <t>236901</t>
  </si>
  <si>
    <t>HUNTSVILLE ISD</t>
  </si>
  <si>
    <t>236902</t>
  </si>
  <si>
    <t>HEMPSTEAD ISD</t>
  </si>
  <si>
    <t>237902</t>
  </si>
  <si>
    <t>WALLER ISD</t>
  </si>
  <si>
    <t>237904</t>
  </si>
  <si>
    <t>ROYAL ISD</t>
  </si>
  <si>
    <t>237905</t>
  </si>
  <si>
    <t>MONAHANS-WICKETT-PYOTE ISD</t>
  </si>
  <si>
    <t>238902</t>
  </si>
  <si>
    <t>GRANDFALLS-ROYALTY ISD</t>
  </si>
  <si>
    <t>238904</t>
  </si>
  <si>
    <t>BRENHAM ISD</t>
  </si>
  <si>
    <t>239901</t>
  </si>
  <si>
    <t>BURTON ISD</t>
  </si>
  <si>
    <t>239903</t>
  </si>
  <si>
    <t>TRIUMPH PUBLIC HIGH SCHOOLS-LAREDO</t>
  </si>
  <si>
    <t>240801</t>
  </si>
  <si>
    <t>LAREDO ISD</t>
  </si>
  <si>
    <t>240901</t>
  </si>
  <si>
    <t>UNITED ISD</t>
  </si>
  <si>
    <t>240903</t>
  </si>
  <si>
    <t>WEBB CISD</t>
  </si>
  <si>
    <t>240904</t>
  </si>
  <si>
    <t>BOLING ISD</t>
  </si>
  <si>
    <t>241901</t>
  </si>
  <si>
    <t>EAST BERNARD ISD</t>
  </si>
  <si>
    <t>241902</t>
  </si>
  <si>
    <t>EL CAMPO ISD</t>
  </si>
  <si>
    <t>241903</t>
  </si>
  <si>
    <t>WHARTON ISD</t>
  </si>
  <si>
    <t>241904</t>
  </si>
  <si>
    <t>LOUISE ISD</t>
  </si>
  <si>
    <t>241906</t>
  </si>
  <si>
    <t>SHAMROCK ISD</t>
  </si>
  <si>
    <t>242902</t>
  </si>
  <si>
    <t>WHEELER ISD</t>
  </si>
  <si>
    <t>242903</t>
  </si>
  <si>
    <t>KELTON ISD</t>
  </si>
  <si>
    <t>242905</t>
  </si>
  <si>
    <t>FORT ELLIOTT CISD</t>
  </si>
  <si>
    <t>242906</t>
  </si>
  <si>
    <t>BURKBURNETT ISD</t>
  </si>
  <si>
    <t>243901</t>
  </si>
  <si>
    <t>ELECTRA ISD</t>
  </si>
  <si>
    <t>243902</t>
  </si>
  <si>
    <t>IOWA PARK CISD</t>
  </si>
  <si>
    <t>243903</t>
  </si>
  <si>
    <t>WICHITA FALLS ISD</t>
  </si>
  <si>
    <t>243905</t>
  </si>
  <si>
    <t>CITY VIEW ISD</t>
  </si>
  <si>
    <t>243906</t>
  </si>
  <si>
    <t>HARROLD ISD</t>
  </si>
  <si>
    <t>244901</t>
  </si>
  <si>
    <t>VERNON ISD</t>
  </si>
  <si>
    <t>244903</t>
  </si>
  <si>
    <t>244905</t>
  </si>
  <si>
    <t>LASARA ISD</t>
  </si>
  <si>
    <t>245901</t>
  </si>
  <si>
    <t>LYFORD CISD</t>
  </si>
  <si>
    <t>245902</t>
  </si>
  <si>
    <t>RAYMONDVILLE ISD</t>
  </si>
  <si>
    <t>245903</t>
  </si>
  <si>
    <t>SAN PERLITA ISD</t>
  </si>
  <si>
    <t>245904</t>
  </si>
  <si>
    <t>MERIDIAN WORLD SCHOOL LLC</t>
  </si>
  <si>
    <t>246801</t>
  </si>
  <si>
    <t>GOODWATER MONTESSORI SCHOOL</t>
  </si>
  <si>
    <t>246802</t>
  </si>
  <si>
    <t>FLORENCE ISD</t>
  </si>
  <si>
    <t>246902</t>
  </si>
  <si>
    <t>GEORGETOWN ISD</t>
  </si>
  <si>
    <t>246904</t>
  </si>
  <si>
    <t>GRANGER ISD</t>
  </si>
  <si>
    <t>246905</t>
  </si>
  <si>
    <t>HUTTO ISD</t>
  </si>
  <si>
    <t>246906</t>
  </si>
  <si>
    <t>JARRELL ISD</t>
  </si>
  <si>
    <t>246907</t>
  </si>
  <si>
    <t>LIBERTY HILL ISD</t>
  </si>
  <si>
    <t>246908</t>
  </si>
  <si>
    <t>ROUND ROCK ISD</t>
  </si>
  <si>
    <t>246909</t>
  </si>
  <si>
    <t>TAYLOR ISD</t>
  </si>
  <si>
    <t>246911</t>
  </si>
  <si>
    <t>THRALL ISD</t>
  </si>
  <si>
    <t>246912</t>
  </si>
  <si>
    <t>LEANDER ISD</t>
  </si>
  <si>
    <t>246913</t>
  </si>
  <si>
    <t>COUPLAND ISD</t>
  </si>
  <si>
    <t>246914</t>
  </si>
  <si>
    <t>FLORESVILLE ISD</t>
  </si>
  <si>
    <t>247901</t>
  </si>
  <si>
    <t>LA VERNIA ISD</t>
  </si>
  <si>
    <t>247903</t>
  </si>
  <si>
    <t>POTH ISD</t>
  </si>
  <si>
    <t>247904</t>
  </si>
  <si>
    <t>STOCKDALE ISD</t>
  </si>
  <si>
    <t>247906</t>
  </si>
  <si>
    <t>KERMIT ISD</t>
  </si>
  <si>
    <t>248901</t>
  </si>
  <si>
    <t>WINK-LOVING ISD</t>
  </si>
  <si>
    <t>248902</t>
  </si>
  <si>
    <t>ALVORD ISD</t>
  </si>
  <si>
    <t>249901</t>
  </si>
  <si>
    <t>BOYD ISD</t>
  </si>
  <si>
    <t>249902</t>
  </si>
  <si>
    <t>BRIDGEPORT ISD</t>
  </si>
  <si>
    <t>249903</t>
  </si>
  <si>
    <t>CHICO ISD</t>
  </si>
  <si>
    <t>249904</t>
  </si>
  <si>
    <t>DECATUR ISD</t>
  </si>
  <si>
    <t>249905</t>
  </si>
  <si>
    <t>PARADISE ISD</t>
  </si>
  <si>
    <t>249906</t>
  </si>
  <si>
    <t>SLIDELL ISD</t>
  </si>
  <si>
    <t>249908</t>
  </si>
  <si>
    <t>HAWKINS ISD</t>
  </si>
  <si>
    <t>250902</t>
  </si>
  <si>
    <t>MINEOLA ISD</t>
  </si>
  <si>
    <t>250903</t>
  </si>
  <si>
    <t>QUITMAN ISD</t>
  </si>
  <si>
    <t>250904</t>
  </si>
  <si>
    <t>YANTIS ISD</t>
  </si>
  <si>
    <t>250905</t>
  </si>
  <si>
    <t>ALBA-GOLDEN ISD</t>
  </si>
  <si>
    <t>250906</t>
  </si>
  <si>
    <t>WINNSBORO ISD</t>
  </si>
  <si>
    <t>250907</t>
  </si>
  <si>
    <t>DENVER CITY ISD</t>
  </si>
  <si>
    <t>251901</t>
  </si>
  <si>
    <t>PLAINS ISD</t>
  </si>
  <si>
    <t>251902</t>
  </si>
  <si>
    <t>GRAHAM ISD</t>
  </si>
  <si>
    <t>252901</t>
  </si>
  <si>
    <t>NEWCASTLE ISD</t>
  </si>
  <si>
    <t>252902</t>
  </si>
  <si>
    <t>OLNEY ISD</t>
  </si>
  <si>
    <t>252903</t>
  </si>
  <si>
    <t>ZAPATA COUNTY ISD</t>
  </si>
  <si>
    <t>253901</t>
  </si>
  <si>
    <t>CRYSTAL CITY ISD</t>
  </si>
  <si>
    <t>254901</t>
  </si>
  <si>
    <t>LA PRYOR ISD</t>
  </si>
  <si>
    <t>254902</t>
  </si>
  <si>
    <t>TIA Example LEA</t>
  </si>
  <si>
    <t>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</si>
</sst>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
    <numFmt numFmtId="165" formatCode="0.0%"/>
    <numFmt numFmtId="166" formatCode="mmmm\ dd"/>
    <numFmt numFmtId="167" formatCode="_(* #,##0.0_);_(* \(#,##0.0\);_(* &quot;-&quot;??_);_(@_)"/>
    <numFmt numFmtId="168" formatCode="&quot;$&quot;#,##0.00"/>
    <numFmt numFmtId="169" formatCode="#,##0.0"/>
  </numFmts>
  <fonts count="2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1"/>
      <name val="Calibri"/>
      <family val="2"/>
      <scheme val="minor"/>
    </font>
    <font>
      <sz val="12"/>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b/>
      <sz val="16"/>
      <color theme="0"/>
      <name val="Calibri"/>
      <family val="2"/>
      <scheme val="minor"/>
    </font>
    <font>
      <b/>
      <sz val="12"/>
      <color theme="0"/>
      <name val="Calibri"/>
      <family val="2"/>
      <scheme val="minor"/>
    </font>
    <font>
      <sz val="12"/>
      <color theme="0"/>
      <name val="Calibri"/>
      <family val="2"/>
      <scheme val="minor"/>
    </font>
    <font>
      <sz val="14"/>
      <color theme="0"/>
      <name val="Calibri"/>
      <family val="2"/>
      <scheme val="minor"/>
    </font>
    <font>
      <sz val="16"/>
      <color theme="0"/>
      <name val="Calibri"/>
      <family val="2"/>
      <scheme val="minor"/>
    </font>
    <font>
      <b/>
      <sz val="12"/>
      <color rgb="FFFF0000"/>
      <name val="Calibri"/>
      <family val="2"/>
      <scheme val="minor"/>
    </font>
    <font>
      <sz val="11"/>
      <name val="Calibri"/>
      <family val="2"/>
      <scheme val="minor"/>
    </font>
    <font>
      <b/>
      <sz val="12"/>
      <name val="Calibri"/>
      <family val="2"/>
      <scheme val="minor"/>
    </font>
    <font>
      <b/>
      <sz val="14"/>
      <name val="Calibri"/>
      <family val="2"/>
      <scheme val="minor"/>
    </font>
    <font>
      <sz val="14"/>
      <name val="Calibri"/>
      <family val="2"/>
      <scheme val="minor"/>
    </font>
  </fonts>
  <fills count="14">
    <fill>
      <patternFill patternType="none"/>
    </fill>
    <fill>
      <patternFill patternType="gray125"/>
    </fill>
    <fill>
      <patternFill patternType="solid">
        <fgColor rgb="FF8EA9DB"/>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39994506668294322"/>
        <bgColor indexed="64"/>
      </patternFill>
    </fill>
    <fill>
      <patternFill patternType="solid">
        <fgColor rgb="FFD9E1F2"/>
        <bgColor indexed="64"/>
      </patternFill>
    </fill>
    <fill>
      <patternFill patternType="solid">
        <fgColor theme="4" tint="0.79998168889431442"/>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CE4D6"/>
        <bgColor indexed="6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47">
    <xf numFmtId="0" fontId="0" fillId="0" borderId="0" xfId="0"/>
    <xf numFmtId="164" fontId="0" fillId="0" borderId="0" xfId="0" applyNumberFormat="1"/>
    <xf numFmtId="0" fontId="0" fillId="0" borderId="0" xfId="0" applyAlignment="1">
      <alignment wrapText="1"/>
    </xf>
    <xf numFmtId="0" fontId="3" fillId="0" borderId="0" xfId="0" applyFont="1"/>
    <xf numFmtId="165" fontId="0" fillId="0" borderId="0" xfId="1" applyNumberFormat="1" applyFont="1"/>
    <xf numFmtId="0" fontId="0" fillId="0" borderId="0" xfId="0" applyAlignment="1">
      <alignment horizontal="center"/>
    </xf>
    <xf numFmtId="0" fontId="2" fillId="0" borderId="0" xfId="0" applyFont="1"/>
    <xf numFmtId="164" fontId="0" fillId="0" borderId="0" xfId="0" applyNumberFormat="1" applyAlignment="1">
      <alignment wrapText="1"/>
    </xf>
    <xf numFmtId="165" fontId="2" fillId="0" borderId="0" xfId="1" applyNumberFormat="1" applyFont="1"/>
    <xf numFmtId="164" fontId="2" fillId="0" borderId="0" xfId="0" applyNumberFormat="1" applyFont="1"/>
    <xf numFmtId="164" fontId="2" fillId="0" borderId="0" xfId="0" applyNumberFormat="1" applyFont="1" applyAlignment="1">
      <alignment wrapText="1"/>
    </xf>
    <xf numFmtId="0" fontId="0" fillId="0" borderId="2" xfId="0" applyBorder="1"/>
    <xf numFmtId="0" fontId="3" fillId="0" borderId="0" xfId="0" applyFont="1" applyAlignment="1">
      <alignment horizontal="center"/>
    </xf>
    <xf numFmtId="166" fontId="0" fillId="0" borderId="0" xfId="0" applyNumberFormat="1" applyAlignment="1">
      <alignment horizontal="center"/>
    </xf>
    <xf numFmtId="0" fontId="0" fillId="0" borderId="0" xfId="0" applyAlignment="1">
      <alignment vertical="center"/>
    </xf>
    <xf numFmtId="0" fontId="0" fillId="0" borderId="0" xfId="0" applyAlignment="1">
      <alignment horizontal="center" vertical="center"/>
    </xf>
    <xf numFmtId="165" fontId="0" fillId="0" borderId="0" xfId="0" applyNumberFormat="1"/>
    <xf numFmtId="0" fontId="0" fillId="5" borderId="2" xfId="0" applyFill="1" applyBorder="1"/>
    <xf numFmtId="0" fontId="3" fillId="6" borderId="14" xfId="0" applyFont="1" applyFill="1" applyBorder="1" applyAlignment="1">
      <alignment horizontal="left"/>
    </xf>
    <xf numFmtId="0" fontId="3" fillId="6" borderId="5" xfId="0" applyFont="1" applyFill="1" applyBorder="1" applyAlignment="1">
      <alignment horizontal="left"/>
    </xf>
    <xf numFmtId="0" fontId="3" fillId="6" borderId="13" xfId="0" applyFont="1" applyFill="1" applyBorder="1" applyAlignment="1">
      <alignment horizontal="center"/>
    </xf>
    <xf numFmtId="0" fontId="3" fillId="6" borderId="6" xfId="0" applyFont="1" applyFill="1" applyBorder="1" applyAlignment="1">
      <alignment horizontal="center" wrapText="1"/>
    </xf>
    <xf numFmtId="0" fontId="0" fillId="6" borderId="1" xfId="0" applyFill="1" applyBorder="1"/>
    <xf numFmtId="0" fontId="3" fillId="6" borderId="1" xfId="0" applyFont="1" applyFill="1" applyBorder="1" applyAlignment="1">
      <alignment horizontal="left"/>
    </xf>
    <xf numFmtId="167" fontId="3" fillId="6" borderId="4" xfId="2" applyNumberFormat="1" applyFont="1" applyFill="1" applyBorder="1" applyAlignment="1"/>
    <xf numFmtId="164" fontId="3" fillId="6" borderId="4" xfId="0" applyNumberFormat="1" applyFont="1" applyFill="1" applyBorder="1"/>
    <xf numFmtId="0" fontId="3" fillId="6" borderId="4" xfId="0" applyFont="1" applyFill="1" applyBorder="1"/>
    <xf numFmtId="0" fontId="3" fillId="6" borderId="4" xfId="0" applyFont="1" applyFill="1" applyBorder="1" applyAlignment="1">
      <alignment horizontal="center" wrapText="1"/>
    </xf>
    <xf numFmtId="0" fontId="0" fillId="6" borderId="7" xfId="0" applyFill="1" applyBorder="1"/>
    <xf numFmtId="0" fontId="0" fillId="6" borderId="9" xfId="0" applyFill="1" applyBorder="1"/>
    <xf numFmtId="0" fontId="0" fillId="5" borderId="1" xfId="0" applyFill="1" applyBorder="1"/>
    <xf numFmtId="0" fontId="0" fillId="5" borderId="9" xfId="0" applyFill="1" applyBorder="1"/>
    <xf numFmtId="0" fontId="0" fillId="5" borderId="12" xfId="0" applyFill="1" applyBorder="1"/>
    <xf numFmtId="0" fontId="0" fillId="5" borderId="10" xfId="0" applyFill="1" applyBorder="1"/>
    <xf numFmtId="0" fontId="3" fillId="0" borderId="0" xfId="0" applyFont="1" applyAlignment="1">
      <alignment horizontal="left"/>
    </xf>
    <xf numFmtId="167" fontId="3" fillId="0" borderId="0" xfId="2" applyNumberFormat="1" applyFont="1" applyFill="1" applyBorder="1" applyAlignment="1"/>
    <xf numFmtId="164" fontId="3" fillId="0" borderId="0" xfId="0" applyNumberFormat="1" applyFont="1"/>
    <xf numFmtId="0" fontId="0" fillId="6" borderId="7" xfId="0" applyFill="1" applyBorder="1" applyAlignment="1">
      <alignment horizontal="left"/>
    </xf>
    <xf numFmtId="0" fontId="0" fillId="6" borderId="7" xfId="0" applyFill="1" applyBorder="1" applyAlignment="1">
      <alignment horizontal="left" wrapText="1"/>
    </xf>
    <xf numFmtId="0" fontId="0" fillId="6" borderId="9" xfId="0" applyFill="1" applyBorder="1" applyAlignment="1">
      <alignment horizontal="left"/>
    </xf>
    <xf numFmtId="0" fontId="0" fillId="6" borderId="9" xfId="0" applyFill="1" applyBorder="1" applyAlignment="1">
      <alignment horizontal="left" wrapText="1"/>
    </xf>
    <xf numFmtId="165" fontId="0" fillId="7" borderId="4" xfId="1" applyNumberFormat="1" applyFont="1" applyFill="1" applyBorder="1" applyAlignment="1">
      <alignment horizontal="center"/>
    </xf>
    <xf numFmtId="0" fontId="3" fillId="2" borderId="7" xfId="0" applyFont="1" applyFill="1" applyBorder="1" applyAlignment="1">
      <alignment horizontal="center"/>
    </xf>
    <xf numFmtId="0" fontId="3" fillId="2" borderId="15" xfId="0" applyFont="1" applyFill="1" applyBorder="1" applyAlignment="1">
      <alignment horizontal="center"/>
    </xf>
    <xf numFmtId="168" fontId="0" fillId="7" borderId="6" xfId="0" applyNumberFormat="1" applyFill="1" applyBorder="1" applyAlignment="1">
      <alignment horizontal="center"/>
    </xf>
    <xf numFmtId="168" fontId="0" fillId="6" borderId="15" xfId="0" applyNumberFormat="1" applyFill="1" applyBorder="1"/>
    <xf numFmtId="168" fontId="0" fillId="6" borderId="5" xfId="0" applyNumberFormat="1" applyFill="1" applyBorder="1"/>
    <xf numFmtId="168" fontId="3" fillId="6" borderId="4" xfId="0" applyNumberFormat="1" applyFont="1" applyFill="1" applyBorder="1"/>
    <xf numFmtId="168" fontId="0" fillId="6" borderId="13" xfId="0" applyNumberFormat="1" applyFill="1" applyBorder="1"/>
    <xf numFmtId="168" fontId="0" fillId="6" borderId="14" xfId="0" applyNumberFormat="1" applyFill="1" applyBorder="1"/>
    <xf numFmtId="168" fontId="0" fillId="6" borderId="6" xfId="0" applyNumberFormat="1" applyFill="1" applyBorder="1"/>
    <xf numFmtId="168" fontId="0" fillId="6" borderId="10" xfId="0" applyNumberFormat="1" applyFill="1" applyBorder="1"/>
    <xf numFmtId="0" fontId="0" fillId="8" borderId="1" xfId="0" applyFill="1" applyBorder="1"/>
    <xf numFmtId="0" fontId="0" fillId="8" borderId="2" xfId="0" applyFill="1" applyBorder="1" applyAlignment="1">
      <alignment horizontal="left" wrapText="1"/>
    </xf>
    <xf numFmtId="0" fontId="3" fillId="2" borderId="11" xfId="0" applyFont="1" applyFill="1" applyBorder="1" applyAlignment="1">
      <alignment horizontal="center" wrapText="1"/>
    </xf>
    <xf numFmtId="0" fontId="3" fillId="2" borderId="15" xfId="0" applyFont="1" applyFill="1" applyBorder="1" applyAlignment="1">
      <alignment horizontal="center" wrapText="1"/>
    </xf>
    <xf numFmtId="0" fontId="0" fillId="5" borderId="0" xfId="0" applyFill="1" applyAlignment="1">
      <alignment horizontal="center"/>
    </xf>
    <xf numFmtId="0" fontId="0" fillId="5" borderId="5" xfId="0" applyFill="1" applyBorder="1" applyAlignment="1">
      <alignment horizontal="center"/>
    </xf>
    <xf numFmtId="168" fontId="0" fillId="8" borderId="2" xfId="1" applyNumberFormat="1" applyFont="1" applyFill="1" applyBorder="1" applyAlignment="1">
      <alignment horizontal="center"/>
    </xf>
    <xf numFmtId="168" fontId="0" fillId="8" borderId="12" xfId="0" applyNumberFormat="1" applyFill="1" applyBorder="1"/>
    <xf numFmtId="0" fontId="0" fillId="5" borderId="0" xfId="0" applyFill="1"/>
    <xf numFmtId="0" fontId="0" fillId="5" borderId="5" xfId="0" applyFill="1" applyBorder="1"/>
    <xf numFmtId="0" fontId="3" fillId="5" borderId="8" xfId="0" applyFont="1" applyFill="1" applyBorder="1" applyAlignment="1">
      <alignment horizontal="center" wrapText="1"/>
    </xf>
    <xf numFmtId="0" fontId="3" fillId="5" borderId="0" xfId="0" applyFont="1" applyFill="1" applyAlignment="1">
      <alignment horizontal="center" wrapText="1"/>
    </xf>
    <xf numFmtId="0" fontId="3" fillId="5" borderId="5" xfId="0" applyFont="1" applyFill="1" applyBorder="1" applyAlignment="1">
      <alignment horizontal="center" wrapText="1"/>
    </xf>
    <xf numFmtId="0" fontId="0" fillId="5" borderId="8" xfId="0" applyFill="1" applyBorder="1"/>
    <xf numFmtId="0" fontId="0" fillId="7" borderId="8" xfId="0" applyFill="1" applyBorder="1"/>
    <xf numFmtId="0" fontId="0" fillId="7" borderId="0" xfId="0" applyFill="1"/>
    <xf numFmtId="0" fontId="3" fillId="7" borderId="4" xfId="0" applyFont="1" applyFill="1" applyBorder="1" applyAlignment="1">
      <alignment horizontal="center" wrapText="1"/>
    </xf>
    <xf numFmtId="0" fontId="3" fillId="7" borderId="1" xfId="0" applyFont="1" applyFill="1" applyBorder="1"/>
    <xf numFmtId="0" fontId="0" fillId="7" borderId="1" xfId="0" applyFill="1" applyBorder="1"/>
    <xf numFmtId="0" fontId="3" fillId="7" borderId="4" xfId="0" applyFont="1" applyFill="1" applyBorder="1" applyAlignment="1">
      <alignment horizontal="center"/>
    </xf>
    <xf numFmtId="0" fontId="0" fillId="7" borderId="7" xfId="0" applyFill="1" applyBorder="1"/>
    <xf numFmtId="0" fontId="0" fillId="7" borderId="15" xfId="0" applyFill="1" applyBorder="1"/>
    <xf numFmtId="0" fontId="0" fillId="7" borderId="9" xfId="0" applyFill="1" applyBorder="1"/>
    <xf numFmtId="0" fontId="0" fillId="7" borderId="12" xfId="0" applyFill="1" applyBorder="1"/>
    <xf numFmtId="9" fontId="0" fillId="5" borderId="0" xfId="1" applyFont="1" applyFill="1" applyBorder="1" applyAlignment="1">
      <alignment horizontal="center"/>
    </xf>
    <xf numFmtId="0" fontId="0" fillId="9" borderId="0" xfId="0" applyFill="1"/>
    <xf numFmtId="165" fontId="0" fillId="7" borderId="14" xfId="1" applyNumberFormat="1" applyFont="1" applyFill="1" applyBorder="1" applyAlignment="1">
      <alignment horizontal="right" indent="1"/>
    </xf>
    <xf numFmtId="165" fontId="0" fillId="7" borderId="6" xfId="1" applyNumberFormat="1" applyFont="1" applyFill="1" applyBorder="1" applyAlignment="1">
      <alignment horizontal="right" indent="1"/>
    </xf>
    <xf numFmtId="9" fontId="0" fillId="7" borderId="4" xfId="1" applyFont="1" applyFill="1" applyBorder="1" applyAlignment="1">
      <alignment horizontal="center"/>
    </xf>
    <xf numFmtId="0" fontId="0" fillId="7" borderId="2" xfId="0" applyFill="1" applyBorder="1"/>
    <xf numFmtId="0" fontId="3" fillId="7" borderId="5" xfId="0" applyFont="1" applyFill="1" applyBorder="1" applyAlignment="1">
      <alignment horizontal="right"/>
    </xf>
    <xf numFmtId="0" fontId="0" fillId="8" borderId="7" xfId="0" applyFill="1" applyBorder="1"/>
    <xf numFmtId="0" fontId="0" fillId="8" borderId="11" xfId="0" applyFill="1" applyBorder="1" applyAlignment="1">
      <alignment horizontal="left" wrapText="1"/>
    </xf>
    <xf numFmtId="0" fontId="3" fillId="7" borderId="3" xfId="0" applyFont="1" applyFill="1" applyBorder="1" applyAlignment="1">
      <alignment horizontal="center" wrapText="1"/>
    </xf>
    <xf numFmtId="168" fontId="0" fillId="0" borderId="0" xfId="0" applyNumberFormat="1"/>
    <xf numFmtId="0" fontId="3" fillId="2" borderId="8" xfId="0" applyFont="1" applyFill="1" applyBorder="1" applyAlignment="1">
      <alignment horizontal="center" wrapText="1"/>
    </xf>
    <xf numFmtId="0" fontId="3" fillId="2" borderId="0" xfId="0" applyFont="1" applyFill="1" applyAlignment="1">
      <alignment horizontal="center" wrapText="1"/>
    </xf>
    <xf numFmtId="0" fontId="3" fillId="2" borderId="5" xfId="0" applyFont="1" applyFill="1" applyBorder="1" applyAlignment="1">
      <alignment horizontal="center" wrapText="1"/>
    </xf>
    <xf numFmtId="168" fontId="0" fillId="7" borderId="1" xfId="0" applyNumberFormat="1" applyFill="1" applyBorder="1" applyAlignment="1">
      <alignment horizontal="center"/>
    </xf>
    <xf numFmtId="0" fontId="3" fillId="6" borderId="6" xfId="0" applyFont="1" applyFill="1" applyBorder="1" applyAlignment="1">
      <alignment horizontal="left"/>
    </xf>
    <xf numFmtId="0" fontId="0" fillId="0" borderId="2" xfId="0" applyBorder="1" applyAlignment="1">
      <alignment horizontal="left" wrapText="1"/>
    </xf>
    <xf numFmtId="0" fontId="0" fillId="0" borderId="2" xfId="0" applyBorder="1" applyAlignment="1">
      <alignment horizontal="center"/>
    </xf>
    <xf numFmtId="0" fontId="3" fillId="7" borderId="4" xfId="0" applyFont="1" applyFill="1" applyBorder="1"/>
    <xf numFmtId="0" fontId="3" fillId="0" borderId="0" xfId="0" applyFont="1" applyAlignment="1">
      <alignment horizontal="center" wrapText="1"/>
    </xf>
    <xf numFmtId="0" fontId="3" fillId="5" borderId="14" xfId="0" applyFont="1" applyFill="1" applyBorder="1" applyAlignment="1">
      <alignment horizontal="center" wrapText="1"/>
    </xf>
    <xf numFmtId="164" fontId="0" fillId="5" borderId="14" xfId="0" applyNumberFormat="1" applyFill="1" applyBorder="1"/>
    <xf numFmtId="164" fontId="0" fillId="5" borderId="6" xfId="0" applyNumberFormat="1" applyFill="1" applyBorder="1"/>
    <xf numFmtId="0" fontId="3" fillId="5" borderId="4" xfId="0" applyFont="1" applyFill="1" applyBorder="1" applyAlignment="1">
      <alignment horizontal="center" wrapText="1"/>
    </xf>
    <xf numFmtId="0" fontId="3" fillId="5" borderId="1" xfId="0" applyFont="1" applyFill="1" applyBorder="1" applyAlignment="1">
      <alignment horizontal="center" wrapText="1"/>
    </xf>
    <xf numFmtId="166" fontId="3" fillId="5" borderId="1" xfId="0" applyNumberFormat="1" applyFont="1" applyFill="1" applyBorder="1" applyAlignment="1">
      <alignment horizontal="center"/>
    </xf>
    <xf numFmtId="0" fontId="3" fillId="5" borderId="3" xfId="0" applyFont="1" applyFill="1" applyBorder="1" applyAlignment="1">
      <alignment horizontal="center" wrapText="1"/>
    </xf>
    <xf numFmtId="0" fontId="3" fillId="10" borderId="1" xfId="0" applyFont="1" applyFill="1" applyBorder="1" applyAlignment="1">
      <alignment horizontal="center"/>
    </xf>
    <xf numFmtId="0" fontId="3" fillId="5" borderId="14" xfId="0" applyFont="1" applyFill="1" applyBorder="1" applyAlignment="1">
      <alignment horizontal="center"/>
    </xf>
    <xf numFmtId="166" fontId="3" fillId="5" borderId="4" xfId="0" applyNumberFormat="1" applyFont="1" applyFill="1" applyBorder="1" applyAlignment="1">
      <alignment horizontal="center"/>
    </xf>
    <xf numFmtId="0" fontId="0" fillId="7" borderId="13" xfId="0" applyFill="1" applyBorder="1" applyAlignment="1">
      <alignment horizontal="left"/>
    </xf>
    <xf numFmtId="0" fontId="0" fillId="7" borderId="13" xfId="0" applyFill="1" applyBorder="1"/>
    <xf numFmtId="4" fontId="0" fillId="7" borderId="8" xfId="2" applyNumberFormat="1" applyFont="1" applyFill="1" applyBorder="1" applyAlignment="1">
      <alignment horizontal="center"/>
    </xf>
    <xf numFmtId="168" fontId="0" fillId="7" borderId="8" xfId="0" applyNumberFormat="1" applyFill="1" applyBorder="1" applyAlignment="1">
      <alignment horizontal="center"/>
    </xf>
    <xf numFmtId="0" fontId="0" fillId="7" borderId="14" xfId="0" applyFill="1" applyBorder="1"/>
    <xf numFmtId="0" fontId="0" fillId="7" borderId="4" xfId="0" applyFill="1" applyBorder="1"/>
    <xf numFmtId="4" fontId="0" fillId="7" borderId="1" xfId="0" applyNumberFormat="1" applyFill="1" applyBorder="1" applyAlignment="1">
      <alignment horizontal="center"/>
    </xf>
    <xf numFmtId="168" fontId="0" fillId="7" borderId="5" xfId="0" applyNumberFormat="1" applyFill="1" applyBorder="1" applyAlignment="1">
      <alignment horizontal="center"/>
    </xf>
    <xf numFmtId="0" fontId="0" fillId="7" borderId="0" xfId="0" applyFill="1" applyAlignment="1">
      <alignment horizontal="left" wrapText="1"/>
    </xf>
    <xf numFmtId="168" fontId="0" fillId="7" borderId="13" xfId="1" applyNumberFormat="1" applyFont="1" applyFill="1" applyBorder="1" applyAlignment="1">
      <alignment horizontal="center"/>
    </xf>
    <xf numFmtId="0" fontId="0" fillId="0" borderId="2" xfId="0" applyBorder="1" applyAlignment="1">
      <alignment horizontal="left"/>
    </xf>
    <xf numFmtId="164" fontId="0" fillId="7" borderId="3" xfId="0" applyNumberFormat="1" applyFill="1" applyBorder="1"/>
    <xf numFmtId="0" fontId="0" fillId="7" borderId="14" xfId="0" applyFill="1" applyBorder="1" applyAlignment="1">
      <alignment horizontal="left" wrapText="1"/>
    </xf>
    <xf numFmtId="169" fontId="0" fillId="7" borderId="6" xfId="0" applyNumberFormat="1" applyFill="1" applyBorder="1" applyAlignment="1">
      <alignment horizontal="center"/>
    </xf>
    <xf numFmtId="0" fontId="0" fillId="8" borderId="11" xfId="0" applyFill="1" applyBorder="1" applyAlignment="1">
      <alignment horizontal="left"/>
    </xf>
    <xf numFmtId="0" fontId="0" fillId="8" borderId="11" xfId="0" applyFill="1" applyBorder="1"/>
    <xf numFmtId="0" fontId="3" fillId="7" borderId="1" xfId="0" applyFont="1" applyFill="1" applyBorder="1" applyAlignment="1">
      <alignment horizontal="center" wrapText="1"/>
    </xf>
    <xf numFmtId="168" fontId="0" fillId="7" borderId="4" xfId="1" applyNumberFormat="1" applyFont="1" applyFill="1" applyBorder="1" applyAlignment="1">
      <alignment horizontal="center"/>
    </xf>
    <xf numFmtId="44" fontId="0" fillId="0" borderId="0" xfId="3" applyFont="1" applyBorder="1"/>
    <xf numFmtId="166" fontId="3" fillId="0" borderId="0" xfId="0" applyNumberFormat="1" applyFont="1" applyAlignment="1">
      <alignment horizontal="center"/>
    </xf>
    <xf numFmtId="0" fontId="0" fillId="0" borderId="0" xfId="0" applyAlignment="1">
      <alignment horizontal="left"/>
    </xf>
    <xf numFmtId="0" fontId="3" fillId="0" borderId="0" xfId="0" applyFont="1" applyAlignment="1">
      <alignment horizontal="center" vertical="center"/>
    </xf>
    <xf numFmtId="0" fontId="6" fillId="0" borderId="0" xfId="0" applyFont="1" applyAlignment="1">
      <alignment horizontal="center" wrapText="1"/>
    </xf>
    <xf numFmtId="0" fontId="0" fillId="0" borderId="0" xfId="0" applyAlignment="1">
      <alignment horizontal="center" wrapText="1"/>
    </xf>
    <xf numFmtId="168" fontId="0" fillId="7" borderId="13" xfId="0" applyNumberFormat="1" applyFill="1" applyBorder="1" applyAlignment="1">
      <alignment horizontal="center"/>
    </xf>
    <xf numFmtId="168" fontId="0" fillId="7" borderId="14" xfId="0" applyNumberFormat="1" applyFill="1" applyBorder="1" applyAlignment="1">
      <alignment horizontal="center"/>
    </xf>
    <xf numFmtId="168" fontId="0" fillId="7" borderId="13" xfId="0" applyNumberFormat="1" applyFill="1" applyBorder="1" applyAlignment="1">
      <alignment horizontal="right"/>
    </xf>
    <xf numFmtId="168" fontId="0" fillId="7" borderId="14" xfId="0" applyNumberFormat="1" applyFill="1" applyBorder="1" applyAlignment="1">
      <alignment horizontal="right"/>
    </xf>
    <xf numFmtId="168" fontId="0" fillId="7" borderId="6" xfId="0" applyNumberFormat="1" applyFill="1" applyBorder="1" applyAlignment="1">
      <alignment horizontal="right"/>
    </xf>
    <xf numFmtId="0" fontId="0" fillId="7" borderId="8" xfId="0" applyFill="1" applyBorder="1" applyAlignment="1">
      <alignment horizontal="left" wrapText="1"/>
    </xf>
    <xf numFmtId="0" fontId="3" fillId="7" borderId="9" xfId="0" applyFont="1" applyFill="1" applyBorder="1"/>
    <xf numFmtId="169" fontId="0" fillId="7" borderId="14" xfId="0" applyNumberFormat="1" applyFill="1" applyBorder="1" applyAlignment="1">
      <alignment horizontal="center"/>
    </xf>
    <xf numFmtId="168" fontId="0" fillId="7" borderId="13" xfId="0" applyNumberFormat="1" applyFill="1" applyBorder="1"/>
    <xf numFmtId="0" fontId="0" fillId="7" borderId="14" xfId="0" applyFill="1" applyBorder="1" applyAlignment="1">
      <alignment horizontal="left"/>
    </xf>
    <xf numFmtId="168" fontId="0" fillId="7" borderId="14" xfId="0" applyNumberFormat="1" applyFill="1" applyBorder="1"/>
    <xf numFmtId="0" fontId="0" fillId="7" borderId="6" xfId="0" applyFill="1" applyBorder="1" applyAlignment="1">
      <alignment horizontal="left"/>
    </xf>
    <xf numFmtId="169" fontId="3" fillId="7" borderId="2" xfId="0" applyNumberFormat="1" applyFont="1" applyFill="1" applyBorder="1" applyAlignment="1">
      <alignment horizontal="center"/>
    </xf>
    <xf numFmtId="169" fontId="3" fillId="7" borderId="4" xfId="0" applyNumberFormat="1" applyFont="1" applyFill="1" applyBorder="1" applyAlignment="1">
      <alignment horizontal="center"/>
    </xf>
    <xf numFmtId="168" fontId="0" fillId="7" borderId="4" xfId="0" applyNumberFormat="1" applyFill="1" applyBorder="1"/>
    <xf numFmtId="0" fontId="3" fillId="5" borderId="8" xfId="0" applyFont="1" applyFill="1" applyBorder="1" applyAlignment="1">
      <alignment horizontal="center"/>
    </xf>
    <xf numFmtId="168" fontId="0" fillId="5" borderId="8" xfId="0" applyNumberFormat="1" applyFill="1" applyBorder="1"/>
    <xf numFmtId="168" fontId="0" fillId="5" borderId="0" xfId="0" applyNumberFormat="1" applyFill="1"/>
    <xf numFmtId="168" fontId="0" fillId="5" borderId="5" xfId="0" applyNumberFormat="1" applyFill="1" applyBorder="1"/>
    <xf numFmtId="168" fontId="0" fillId="5" borderId="9" xfId="0" applyNumberFormat="1" applyFill="1" applyBorder="1"/>
    <xf numFmtId="168" fontId="0" fillId="5" borderId="12" xfId="0" applyNumberFormat="1" applyFill="1" applyBorder="1"/>
    <xf numFmtId="168" fontId="0" fillId="5" borderId="10" xfId="0" applyNumberFormat="1" applyFill="1" applyBorder="1"/>
    <xf numFmtId="168" fontId="0" fillId="7" borderId="6" xfId="0" applyNumberFormat="1" applyFill="1" applyBorder="1"/>
    <xf numFmtId="0" fontId="0" fillId="7" borderId="4" xfId="0" applyFill="1" applyBorder="1" applyAlignment="1">
      <alignment horizontal="center"/>
    </xf>
    <xf numFmtId="168" fontId="0" fillId="7" borderId="4" xfId="0" applyNumberFormat="1" applyFill="1" applyBorder="1" applyAlignment="1">
      <alignment horizontal="center"/>
    </xf>
    <xf numFmtId="164" fontId="0" fillId="0" borderId="0" xfId="0" applyNumberFormat="1" applyAlignment="1">
      <alignment horizontal="right"/>
    </xf>
    <xf numFmtId="164" fontId="3" fillId="0" borderId="0" xfId="0" applyNumberFormat="1" applyFont="1" applyAlignment="1">
      <alignment horizontal="center"/>
    </xf>
    <xf numFmtId="165" fontId="0" fillId="0" borderId="0" xfId="1" applyNumberFormat="1" applyFont="1" applyFill="1" applyBorder="1"/>
    <xf numFmtId="0" fontId="3" fillId="5" borderId="1" xfId="0" applyFont="1" applyFill="1" applyBorder="1" applyAlignment="1">
      <alignment horizontal="center"/>
    </xf>
    <xf numFmtId="0" fontId="3" fillId="7" borderId="14" xfId="0" applyFont="1" applyFill="1" applyBorder="1"/>
    <xf numFmtId="164" fontId="0" fillId="7" borderId="1" xfId="0" applyNumberFormat="1" applyFill="1" applyBorder="1"/>
    <xf numFmtId="164" fontId="0" fillId="7" borderId="5" xfId="0" applyNumberFormat="1" applyFill="1" applyBorder="1"/>
    <xf numFmtId="164" fontId="3" fillId="5" borderId="3" xfId="0" applyNumberFormat="1" applyFont="1" applyFill="1" applyBorder="1" applyAlignment="1">
      <alignment horizontal="center"/>
    </xf>
    <xf numFmtId="165" fontId="0" fillId="7" borderId="4" xfId="1" applyNumberFormat="1" applyFont="1" applyFill="1" applyBorder="1"/>
    <xf numFmtId="168" fontId="0" fillId="7" borderId="4" xfId="1" applyNumberFormat="1" applyFont="1" applyFill="1" applyBorder="1"/>
    <xf numFmtId="168" fontId="0" fillId="7" borderId="7" xfId="0" applyNumberFormat="1" applyFill="1" applyBorder="1" applyAlignment="1">
      <alignment horizontal="right"/>
    </xf>
    <xf numFmtId="168" fontId="0" fillId="7" borderId="15" xfId="0" applyNumberFormat="1" applyFill="1" applyBorder="1"/>
    <xf numFmtId="168" fontId="0" fillId="7" borderId="8" xfId="0" applyNumberFormat="1" applyFill="1" applyBorder="1" applyAlignment="1">
      <alignment horizontal="right"/>
    </xf>
    <xf numFmtId="168" fontId="0" fillId="7" borderId="5" xfId="0" applyNumberFormat="1" applyFill="1" applyBorder="1"/>
    <xf numFmtId="0" fontId="3" fillId="5" borderId="13" xfId="0" applyFont="1" applyFill="1" applyBorder="1" applyAlignment="1">
      <alignment horizontal="center"/>
    </xf>
    <xf numFmtId="0" fontId="3" fillId="5" borderId="15" xfId="0" applyFont="1" applyFill="1" applyBorder="1" applyAlignment="1">
      <alignment horizontal="center"/>
    </xf>
    <xf numFmtId="0" fontId="0" fillId="0" borderId="4" xfId="0" applyBorder="1" applyAlignment="1">
      <alignment horizontal="left" vertical="center" wrapText="1"/>
    </xf>
    <xf numFmtId="0" fontId="3" fillId="2" borderId="11" xfId="0" applyFont="1" applyFill="1" applyBorder="1" applyAlignment="1">
      <alignment horizontal="center"/>
    </xf>
    <xf numFmtId="168" fontId="0" fillId="7" borderId="15" xfId="0" applyNumberFormat="1" applyFill="1" applyBorder="1" applyAlignment="1">
      <alignment horizontal="center"/>
    </xf>
    <xf numFmtId="168" fontId="0" fillId="7" borderId="10" xfId="0" applyNumberFormat="1" applyFill="1" applyBorder="1" applyAlignment="1">
      <alignment horizontal="center"/>
    </xf>
    <xf numFmtId="165" fontId="0" fillId="7" borderId="12" xfId="1" applyNumberFormat="1" applyFont="1" applyFill="1" applyBorder="1" applyAlignment="1">
      <alignment horizontal="center"/>
    </xf>
    <xf numFmtId="0" fontId="0" fillId="6" borderId="11" xfId="0" applyFill="1" applyBorder="1" applyAlignment="1">
      <alignment horizontal="left" wrapText="1"/>
    </xf>
    <xf numFmtId="0" fontId="0" fillId="5" borderId="8" xfId="0" applyFill="1" applyBorder="1" applyAlignment="1">
      <alignment horizontal="left"/>
    </xf>
    <xf numFmtId="168" fontId="0" fillId="2" borderId="8" xfId="1" applyNumberFormat="1" applyFont="1" applyFill="1" applyBorder="1" applyAlignment="1">
      <alignment horizontal="center"/>
    </xf>
    <xf numFmtId="168" fontId="0" fillId="2" borderId="0" xfId="1" applyNumberFormat="1" applyFont="1" applyFill="1" applyBorder="1" applyAlignment="1">
      <alignment horizontal="center"/>
    </xf>
    <xf numFmtId="168" fontId="0" fillId="2" borderId="5" xfId="1" applyNumberFormat="1" applyFont="1" applyFill="1" applyBorder="1" applyAlignment="1">
      <alignment horizontal="center"/>
    </xf>
    <xf numFmtId="168" fontId="0" fillId="2" borderId="9" xfId="1" applyNumberFormat="1" applyFont="1" applyFill="1" applyBorder="1" applyAlignment="1">
      <alignment horizontal="center"/>
    </xf>
    <xf numFmtId="168" fontId="0" fillId="2" borderId="12" xfId="1" applyNumberFormat="1" applyFont="1" applyFill="1" applyBorder="1" applyAlignment="1">
      <alignment horizontal="center"/>
    </xf>
    <xf numFmtId="168" fontId="0" fillId="2" borderId="10" xfId="1" applyNumberFormat="1" applyFont="1" applyFill="1" applyBorder="1" applyAlignment="1">
      <alignment horizontal="center"/>
    </xf>
    <xf numFmtId="0" fontId="0" fillId="7" borderId="10" xfId="0" applyFill="1" applyBorder="1"/>
    <xf numFmtId="0" fontId="3" fillId="7" borderId="3" xfId="0" applyFont="1" applyFill="1" applyBorder="1" applyAlignment="1">
      <alignment horizontal="center"/>
    </xf>
    <xf numFmtId="165" fontId="3" fillId="7" borderId="4" xfId="0" applyNumberFormat="1" applyFont="1" applyFill="1" applyBorder="1" applyAlignment="1">
      <alignment horizontal="center"/>
    </xf>
    <xf numFmtId="0" fontId="0" fillId="0" borderId="0" xfId="0" quotePrefix="1"/>
    <xf numFmtId="0" fontId="0" fillId="7" borderId="12" xfId="0" applyFill="1" applyBorder="1" applyAlignment="1">
      <alignment wrapText="1"/>
    </xf>
    <xf numFmtId="0" fontId="3" fillId="7" borderId="10" xfId="0" applyFont="1" applyFill="1" applyBorder="1" applyAlignment="1">
      <alignment horizontal="center" wrapText="1"/>
    </xf>
    <xf numFmtId="0" fontId="3" fillId="7" borderId="6" xfId="0" applyFont="1" applyFill="1" applyBorder="1" applyAlignment="1">
      <alignment horizontal="center" wrapText="1"/>
    </xf>
    <xf numFmtId="0" fontId="3" fillId="2" borderId="13" xfId="0" applyFont="1" applyFill="1" applyBorder="1" applyAlignment="1">
      <alignment horizontal="center" wrapText="1"/>
    </xf>
    <xf numFmtId="0" fontId="0" fillId="5" borderId="14" xfId="0" applyFill="1" applyBorder="1" applyAlignment="1">
      <alignment horizontal="left"/>
    </xf>
    <xf numFmtId="0" fontId="0" fillId="5" borderId="14" xfId="0" applyFill="1" applyBorder="1" applyAlignment="1">
      <alignment horizontal="center"/>
    </xf>
    <xf numFmtId="168" fontId="3" fillId="7" borderId="1" xfId="0" applyNumberFormat="1" applyFont="1" applyFill="1" applyBorder="1" applyAlignment="1">
      <alignment horizontal="right"/>
    </xf>
    <xf numFmtId="168" fontId="3" fillId="7" borderId="4" xfId="0" applyNumberFormat="1" applyFont="1" applyFill="1" applyBorder="1" applyAlignment="1">
      <alignment horizontal="right"/>
    </xf>
    <xf numFmtId="168" fontId="3" fillId="7" borderId="3" xfId="0" applyNumberFormat="1" applyFont="1" applyFill="1" applyBorder="1"/>
    <xf numFmtId="167" fontId="0" fillId="0" borderId="13" xfId="2" applyNumberFormat="1" applyFont="1" applyBorder="1" applyAlignment="1" applyProtection="1">
      <protection locked="0"/>
    </xf>
    <xf numFmtId="167" fontId="0" fillId="0" borderId="14" xfId="2" applyNumberFormat="1" applyFont="1" applyBorder="1" applyAlignment="1" applyProtection="1">
      <protection locked="0"/>
    </xf>
    <xf numFmtId="167" fontId="0" fillId="0" borderId="6" xfId="2" applyNumberFormat="1" applyFont="1" applyFill="1" applyBorder="1" applyAlignment="1" applyProtection="1">
      <protection locked="0"/>
    </xf>
    <xf numFmtId="168" fontId="0" fillId="0" borderId="0" xfId="0" applyNumberFormat="1" applyAlignment="1" applyProtection="1">
      <alignment horizontal="right"/>
      <protection locked="0"/>
    </xf>
    <xf numFmtId="167" fontId="0" fillId="0" borderId="5" xfId="2" applyNumberFormat="1" applyFont="1" applyFill="1" applyBorder="1" applyProtection="1">
      <protection locked="0"/>
    </xf>
    <xf numFmtId="167" fontId="0" fillId="0" borderId="5" xfId="2" applyNumberFormat="1" applyFont="1" applyBorder="1" applyProtection="1">
      <protection locked="0"/>
    </xf>
    <xf numFmtId="167" fontId="0" fillId="0" borderId="13" xfId="2" applyNumberFormat="1" applyFont="1" applyFill="1" applyBorder="1" applyAlignment="1" applyProtection="1">
      <protection locked="0"/>
    </xf>
    <xf numFmtId="167" fontId="0" fillId="0" borderId="14" xfId="2" applyNumberFormat="1" applyFont="1" applyBorder="1" applyProtection="1">
      <protection locked="0"/>
    </xf>
    <xf numFmtId="167" fontId="0" fillId="0" borderId="6" xfId="2" applyNumberFormat="1" applyFont="1" applyBorder="1" applyProtection="1">
      <protection locked="0"/>
    </xf>
    <xf numFmtId="169" fontId="0" fillId="0" borderId="4" xfId="2" applyNumberFormat="1" applyFont="1" applyFill="1" applyBorder="1" applyAlignment="1" applyProtection="1">
      <alignment horizontal="center"/>
      <protection locked="0"/>
    </xf>
    <xf numFmtId="0" fontId="0" fillId="0" borderId="6" xfId="0" applyBorder="1" applyAlignment="1" applyProtection="1">
      <alignment horizontal="center"/>
      <protection locked="0"/>
    </xf>
    <xf numFmtId="9" fontId="0" fillId="0" borderId="0" xfId="1" applyFont="1" applyBorder="1" applyAlignment="1" applyProtection="1">
      <alignment horizontal="center"/>
      <protection locked="0"/>
    </xf>
    <xf numFmtId="9" fontId="0" fillId="0" borderId="6" xfId="1" applyFont="1" applyBorder="1" applyAlignment="1" applyProtection="1">
      <alignment horizontal="center"/>
      <protection locked="0"/>
    </xf>
    <xf numFmtId="0" fontId="0" fillId="0" borderId="3" xfId="0" applyBorder="1"/>
    <xf numFmtId="165" fontId="3" fillId="7" borderId="4" xfId="1" applyNumberFormat="1" applyFont="1" applyFill="1" applyBorder="1" applyAlignment="1">
      <alignment horizontal="center"/>
    </xf>
    <xf numFmtId="0" fontId="0" fillId="11" borderId="2" xfId="0" applyFill="1" applyBorder="1"/>
    <xf numFmtId="0" fontId="0" fillId="11" borderId="3" xfId="0" applyFill="1" applyBorder="1"/>
    <xf numFmtId="0" fontId="11" fillId="11" borderId="2" xfId="0" applyFont="1" applyFill="1" applyBorder="1"/>
    <xf numFmtId="0" fontId="11" fillId="11" borderId="3" xfId="0" applyFont="1" applyFill="1" applyBorder="1"/>
    <xf numFmtId="0" fontId="10" fillId="11" borderId="11" xfId="0" applyFont="1" applyFill="1" applyBorder="1" applyAlignment="1">
      <alignment horizontal="center"/>
    </xf>
    <xf numFmtId="0" fontId="11" fillId="11" borderId="11" xfId="0" applyFont="1" applyFill="1" applyBorder="1"/>
    <xf numFmtId="0" fontId="11" fillId="11" borderId="15" xfId="0" applyFont="1" applyFill="1" applyBorder="1"/>
    <xf numFmtId="0" fontId="14" fillId="11" borderId="3" xfId="0" applyFont="1" applyFill="1" applyBorder="1" applyAlignment="1">
      <alignment horizontal="center" vertical="center"/>
    </xf>
    <xf numFmtId="0" fontId="11" fillId="11" borderId="9" xfId="0" applyFont="1" applyFill="1" applyBorder="1"/>
    <xf numFmtId="0" fontId="13" fillId="11" borderId="1" xfId="0" applyFont="1" applyFill="1" applyBorder="1" applyAlignment="1">
      <alignment vertical="center"/>
    </xf>
    <xf numFmtId="0" fontId="11" fillId="11" borderId="2" xfId="0" applyFont="1" applyFill="1" applyBorder="1" applyAlignment="1">
      <alignment vertical="center"/>
    </xf>
    <xf numFmtId="0" fontId="14" fillId="11" borderId="4" xfId="0" applyFont="1" applyFill="1" applyBorder="1"/>
    <xf numFmtId="0" fontId="15" fillId="11" borderId="1" xfId="0" applyFont="1" applyFill="1" applyBorder="1"/>
    <xf numFmtId="0" fontId="15" fillId="11" borderId="2" xfId="0" applyFont="1" applyFill="1" applyBorder="1"/>
    <xf numFmtId="0" fontId="15" fillId="11" borderId="3" xfId="0" applyFont="1" applyFill="1" applyBorder="1"/>
    <xf numFmtId="0" fontId="16" fillId="11" borderId="2" xfId="0" applyFont="1" applyFill="1" applyBorder="1"/>
    <xf numFmtId="0" fontId="16" fillId="11" borderId="3" xfId="0" applyFont="1" applyFill="1" applyBorder="1"/>
    <xf numFmtId="0" fontId="11" fillId="11" borderId="7" xfId="0" applyFont="1" applyFill="1" applyBorder="1" applyAlignment="1">
      <alignment horizontal="center"/>
    </xf>
    <xf numFmtId="0" fontId="11" fillId="11" borderId="11" xfId="0" applyFont="1" applyFill="1" applyBorder="1" applyAlignment="1">
      <alignment horizontal="center"/>
    </xf>
    <xf numFmtId="0" fontId="11" fillId="11" borderId="15" xfId="0" applyFont="1" applyFill="1" applyBorder="1" applyAlignment="1">
      <alignment horizontal="center"/>
    </xf>
    <xf numFmtId="0" fontId="15" fillId="11" borderId="1" xfId="0" applyFont="1" applyFill="1" applyBorder="1" applyAlignment="1">
      <alignment vertical="center"/>
    </xf>
    <xf numFmtId="0" fontId="15" fillId="11" borderId="2" xfId="0" applyFont="1" applyFill="1" applyBorder="1" applyAlignment="1">
      <alignment vertical="center"/>
    </xf>
    <xf numFmtId="0" fontId="15" fillId="11" borderId="13" xfId="0" applyFont="1" applyFill="1" applyBorder="1" applyAlignment="1">
      <alignment vertical="center"/>
    </xf>
    <xf numFmtId="0" fontId="14" fillId="11" borderId="6" xfId="0" applyFont="1" applyFill="1" applyBorder="1"/>
    <xf numFmtId="0" fontId="14" fillId="11" borderId="4" xfId="0" applyFont="1" applyFill="1" applyBorder="1" applyAlignment="1">
      <alignment horizontal="center" vertical="center"/>
    </xf>
    <xf numFmtId="0" fontId="0" fillId="11" borderId="1" xfId="0" applyFill="1" applyBorder="1"/>
    <xf numFmtId="0" fontId="14" fillId="11" borderId="3" xfId="0" applyFont="1" applyFill="1" applyBorder="1" applyAlignment="1">
      <alignment horizontal="center" wrapText="1"/>
    </xf>
    <xf numFmtId="0" fontId="5" fillId="7" borderId="1" xfId="0" applyFont="1" applyFill="1" applyBorder="1"/>
    <xf numFmtId="0" fontId="5" fillId="7" borderId="1" xfId="0" applyFont="1" applyFill="1" applyBorder="1" applyAlignment="1">
      <alignment vertical="center"/>
    </xf>
    <xf numFmtId="166" fontId="0" fillId="0" borderId="4" xfId="0" applyNumberFormat="1" applyBorder="1" applyAlignment="1" applyProtection="1">
      <alignment horizontal="center" vertical="center"/>
      <protection locked="0"/>
    </xf>
    <xf numFmtId="0" fontId="13" fillId="12" borderId="1" xfId="0" applyFont="1" applyFill="1" applyBorder="1" applyAlignment="1">
      <alignment horizontal="left" vertical="center"/>
    </xf>
    <xf numFmtId="0" fontId="11" fillId="12" borderId="2" xfId="0" applyFont="1" applyFill="1" applyBorder="1"/>
    <xf numFmtId="0" fontId="12" fillId="11" borderId="1" xfId="0" applyFont="1" applyFill="1" applyBorder="1" applyAlignment="1">
      <alignment horizontal="left" vertical="center"/>
    </xf>
    <xf numFmtId="0" fontId="2" fillId="11" borderId="2" xfId="0" applyFont="1" applyFill="1" applyBorder="1"/>
    <xf numFmtId="0" fontId="11" fillId="11" borderId="7" xfId="0" applyFont="1" applyFill="1" applyBorder="1"/>
    <xf numFmtId="0" fontId="11" fillId="11" borderId="11" xfId="0" applyFont="1" applyFill="1" applyBorder="1" applyAlignment="1">
      <alignment wrapText="1"/>
    </xf>
    <xf numFmtId="0" fontId="10" fillId="11" borderId="9" xfId="0" applyFont="1" applyFill="1" applyBorder="1" applyAlignment="1">
      <alignment horizontal="left" vertical="center" wrapText="1"/>
    </xf>
    <xf numFmtId="0" fontId="10" fillId="11" borderId="12" xfId="0" applyFont="1" applyFill="1" applyBorder="1" applyAlignment="1">
      <alignment horizontal="center"/>
    </xf>
    <xf numFmtId="0" fontId="10" fillId="11" borderId="12" xfId="0" applyFont="1" applyFill="1" applyBorder="1" applyAlignment="1">
      <alignment horizontal="center" wrapText="1"/>
    </xf>
    <xf numFmtId="10" fontId="0" fillId="7" borderId="0" xfId="1" applyNumberFormat="1" applyFont="1" applyFill="1" applyBorder="1"/>
    <xf numFmtId="10" fontId="0" fillId="0" borderId="0" xfId="0" applyNumberFormat="1"/>
    <xf numFmtId="10" fontId="0" fillId="0" borderId="0" xfId="0" applyNumberFormat="1" applyAlignment="1">
      <alignment vertical="top"/>
    </xf>
    <xf numFmtId="10" fontId="0" fillId="7" borderId="4" xfId="0" applyNumberFormat="1" applyFill="1" applyBorder="1"/>
    <xf numFmtId="10" fontId="0" fillId="7" borderId="12" xfId="0" applyNumberFormat="1" applyFill="1" applyBorder="1"/>
    <xf numFmtId="0" fontId="11" fillId="11" borderId="8" xfId="0" applyFont="1" applyFill="1" applyBorder="1"/>
    <xf numFmtId="0" fontId="11" fillId="11" borderId="5" xfId="0" applyFont="1" applyFill="1" applyBorder="1"/>
    <xf numFmtId="0" fontId="10" fillId="11" borderId="9" xfId="0" applyFont="1" applyFill="1" applyBorder="1" applyAlignment="1">
      <alignment horizontal="center"/>
    </xf>
    <xf numFmtId="0" fontId="10" fillId="11" borderId="10" xfId="0" applyFont="1" applyFill="1" applyBorder="1" applyAlignment="1">
      <alignment horizontal="center"/>
    </xf>
    <xf numFmtId="0" fontId="0" fillId="7" borderId="11" xfId="0" applyFill="1" applyBorder="1"/>
    <xf numFmtId="10" fontId="0" fillId="7" borderId="7" xfId="1" applyNumberFormat="1" applyFont="1" applyFill="1" applyBorder="1"/>
    <xf numFmtId="10" fontId="0" fillId="7" borderId="14" xfId="1" applyNumberFormat="1" applyFont="1" applyFill="1" applyBorder="1"/>
    <xf numFmtId="10" fontId="0" fillId="7" borderId="8" xfId="1" applyNumberFormat="1" applyFont="1" applyFill="1" applyBorder="1"/>
    <xf numFmtId="10" fontId="0" fillId="7" borderId="5" xfId="1" applyNumberFormat="1" applyFont="1" applyFill="1" applyBorder="1"/>
    <xf numFmtId="10" fontId="0" fillId="7" borderId="6" xfId="1" applyNumberFormat="1" applyFont="1" applyFill="1" applyBorder="1"/>
    <xf numFmtId="0" fontId="0" fillId="13" borderId="7" xfId="0" applyFill="1" applyBorder="1"/>
    <xf numFmtId="0" fontId="0" fillId="13" borderId="11" xfId="0" applyFill="1" applyBorder="1"/>
    <xf numFmtId="0" fontId="0" fillId="13" borderId="15" xfId="0" applyFill="1" applyBorder="1"/>
    <xf numFmtId="0" fontId="3" fillId="7" borderId="12" xfId="0" applyFont="1" applyFill="1" applyBorder="1"/>
    <xf numFmtId="10" fontId="3" fillId="7" borderId="9" xfId="1" applyNumberFormat="1" applyFont="1" applyFill="1" applyBorder="1"/>
    <xf numFmtId="10" fontId="3" fillId="7" borderId="10" xfId="1" applyNumberFormat="1" applyFont="1" applyFill="1" applyBorder="1"/>
    <xf numFmtId="0" fontId="0" fillId="13" borderId="9" xfId="0" applyFill="1" applyBorder="1"/>
    <xf numFmtId="0" fontId="0" fillId="13" borderId="12" xfId="0" applyFill="1" applyBorder="1"/>
    <xf numFmtId="0" fontId="0" fillId="13" borderId="10" xfId="0" applyFill="1" applyBorder="1"/>
    <xf numFmtId="10" fontId="0" fillId="0" borderId="0" xfId="1" applyNumberFormat="1" applyFont="1"/>
    <xf numFmtId="49" fontId="0" fillId="0" borderId="0" xfId="0" applyNumberFormat="1" applyAlignment="1">
      <alignment vertical="center"/>
    </xf>
    <xf numFmtId="165" fontId="0" fillId="0" borderId="8" xfId="1" applyNumberFormat="1" applyFont="1" applyFill="1" applyBorder="1" applyAlignment="1">
      <alignment horizontal="left" indent="1"/>
    </xf>
    <xf numFmtId="0" fontId="3" fillId="7" borderId="2" xfId="0" applyFont="1" applyFill="1" applyBorder="1"/>
    <xf numFmtId="0" fontId="8" fillId="0" borderId="0" xfId="0" applyFont="1" applyAlignment="1">
      <alignment vertical="center" wrapText="1"/>
    </xf>
    <xf numFmtId="0" fontId="0" fillId="0" borderId="0" xfId="1" applyNumberFormat="1" applyFont="1"/>
    <xf numFmtId="0" fontId="0" fillId="11" borderId="15" xfId="0" applyFill="1" applyBorder="1"/>
    <xf numFmtId="0" fontId="0" fillId="11" borderId="10" xfId="0" applyFill="1" applyBorder="1"/>
    <xf numFmtId="10" fontId="0" fillId="7" borderId="0" xfId="0" applyNumberFormat="1" applyFill="1"/>
    <xf numFmtId="0" fontId="19" fillId="7" borderId="8" xfId="0" applyFont="1" applyFill="1" applyBorder="1"/>
    <xf numFmtId="0" fontId="19" fillId="7" borderId="9" xfId="0" applyFont="1" applyFill="1" applyBorder="1"/>
    <xf numFmtId="0" fontId="10" fillId="11" borderId="8" xfId="0" applyFont="1" applyFill="1" applyBorder="1" applyAlignment="1">
      <alignment horizontal="center"/>
    </xf>
    <xf numFmtId="10" fontId="0" fillId="7" borderId="10" xfId="1" applyNumberFormat="1" applyFont="1" applyFill="1" applyBorder="1"/>
    <xf numFmtId="10" fontId="3" fillId="7" borderId="8" xfId="1" applyNumberFormat="1" applyFont="1" applyFill="1" applyBorder="1"/>
    <xf numFmtId="0" fontId="10" fillId="11" borderId="0" xfId="0" applyFont="1" applyFill="1" applyAlignment="1">
      <alignment horizontal="center"/>
    </xf>
    <xf numFmtId="0" fontId="3" fillId="2" borderId="14" xfId="0" applyFont="1" applyFill="1" applyBorder="1" applyAlignment="1">
      <alignment horizontal="center" wrapText="1"/>
    </xf>
    <xf numFmtId="165" fontId="0" fillId="0" borderId="6" xfId="1" applyNumberFormat="1" applyFont="1" applyBorder="1" applyAlignment="1" applyProtection="1">
      <alignment horizontal="center"/>
      <protection locked="0"/>
    </xf>
    <xf numFmtId="0" fontId="3" fillId="6" borderId="8" xfId="0" applyFont="1" applyFill="1" applyBorder="1" applyAlignment="1">
      <alignment horizontal="left"/>
    </xf>
    <xf numFmtId="0" fontId="0" fillId="7" borderId="1" xfId="0" applyFill="1" applyBorder="1" applyAlignment="1">
      <alignment horizontal="left" wrapText="1"/>
    </xf>
    <xf numFmtId="0" fontId="0" fillId="5" borderId="0" xfId="0" applyFill="1" applyAlignment="1">
      <alignment horizontal="left"/>
    </xf>
    <xf numFmtId="0" fontId="0" fillId="0" borderId="0" xfId="0" applyAlignment="1">
      <alignment horizontal="left" vertical="center" wrapText="1"/>
    </xf>
    <xf numFmtId="0" fontId="3" fillId="7" borderId="0" xfId="0" applyFont="1" applyFill="1"/>
    <xf numFmtId="168" fontId="3" fillId="7" borderId="0" xfId="0" applyNumberFormat="1" applyFont="1" applyFill="1" applyAlignment="1">
      <alignment horizontal="right"/>
    </xf>
    <xf numFmtId="168" fontId="3" fillId="7" borderId="0" xfId="0" applyNumberFormat="1" applyFont="1" applyFill="1"/>
    <xf numFmtId="0" fontId="14" fillId="0" borderId="0" xfId="0" applyFont="1" applyAlignment="1">
      <alignment horizontal="center" vertical="center"/>
    </xf>
    <xf numFmtId="164" fontId="0" fillId="5" borderId="4" xfId="0" applyNumberFormat="1" applyFill="1" applyBorder="1"/>
    <xf numFmtId="168" fontId="0" fillId="7" borderId="9" xfId="0" applyNumberFormat="1" applyFill="1" applyBorder="1" applyAlignment="1">
      <alignment horizontal="right"/>
    </xf>
    <xf numFmtId="0" fontId="3" fillId="4" borderId="0" xfId="0" applyFont="1" applyFill="1" applyAlignment="1">
      <alignment horizontal="left" vertical="center" wrapText="1"/>
    </xf>
    <xf numFmtId="0" fontId="0" fillId="4" borderId="0" xfId="0" applyFill="1"/>
    <xf numFmtId="10" fontId="3" fillId="7" borderId="1" xfId="1" applyNumberFormat="1" applyFont="1" applyFill="1" applyBorder="1"/>
    <xf numFmtId="10" fontId="3" fillId="7" borderId="3" xfId="1" applyNumberFormat="1" applyFont="1" applyFill="1" applyBorder="1"/>
    <xf numFmtId="168" fontId="0" fillId="0" borderId="0" xfId="0" applyNumberFormat="1" applyAlignment="1">
      <alignment horizontal="right"/>
    </xf>
    <xf numFmtId="0" fontId="0" fillId="0" borderId="8" xfId="0" applyBorder="1" applyAlignment="1">
      <alignment horizontal="left"/>
    </xf>
    <xf numFmtId="168" fontId="0" fillId="0" borderId="0" xfId="0" applyNumberFormat="1" applyAlignment="1">
      <alignment horizontal="left"/>
    </xf>
    <xf numFmtId="0" fontId="14" fillId="11" borderId="13" xfId="0" applyFont="1" applyFill="1" applyBorder="1" applyAlignment="1">
      <alignment vertical="center"/>
    </xf>
    <xf numFmtId="0" fontId="0" fillId="11" borderId="11" xfId="0" applyFill="1" applyBorder="1"/>
    <xf numFmtId="0" fontId="14" fillId="11" borderId="8" xfId="0" applyFont="1" applyFill="1" applyBorder="1"/>
    <xf numFmtId="0" fontId="5" fillId="7" borderId="4" xfId="0" applyFont="1" applyFill="1" applyBorder="1" applyAlignment="1">
      <alignment horizontal="center"/>
    </xf>
    <xf numFmtId="0" fontId="11" fillId="7" borderId="2" xfId="0" applyFont="1" applyFill="1" applyBorder="1"/>
    <xf numFmtId="165" fontId="0" fillId="0" borderId="4" xfId="1" applyNumberFormat="1" applyFont="1" applyFill="1" applyBorder="1" applyAlignment="1" applyProtection="1">
      <alignment horizontal="center" vertical="center"/>
      <protection locked="0"/>
    </xf>
    <xf numFmtId="165" fontId="0" fillId="0" borderId="4" xfId="1" applyNumberFormat="1" applyFont="1" applyFill="1" applyBorder="1" applyAlignment="1" applyProtection="1">
      <alignment horizontal="center"/>
      <protection locked="0"/>
    </xf>
    <xf numFmtId="168" fontId="0" fillId="7" borderId="0" xfId="1" applyNumberFormat="1" applyFont="1" applyFill="1" applyBorder="1" applyAlignment="1" applyProtection="1">
      <alignment horizontal="center"/>
    </xf>
    <xf numFmtId="168" fontId="0" fillId="7" borderId="13" xfId="1" applyNumberFormat="1" applyFont="1" applyFill="1" applyBorder="1" applyAlignment="1" applyProtection="1">
      <alignment horizontal="center"/>
    </xf>
    <xf numFmtId="0" fontId="3" fillId="6" borderId="0" xfId="0" applyFont="1" applyFill="1" applyAlignment="1">
      <alignment horizontal="left"/>
    </xf>
    <xf numFmtId="168" fontId="0" fillId="7" borderId="2" xfId="1" applyNumberFormat="1" applyFont="1" applyFill="1" applyBorder="1" applyAlignment="1" applyProtection="1">
      <alignment horizontal="center"/>
    </xf>
    <xf numFmtId="168" fontId="0" fillId="7" borderId="1" xfId="1" applyNumberFormat="1" applyFont="1" applyFill="1" applyBorder="1" applyAlignment="1" applyProtection="1">
      <alignment horizontal="center"/>
    </xf>
    <xf numFmtId="168" fontId="0" fillId="7" borderId="3" xfId="1" applyNumberFormat="1" applyFont="1" applyFill="1" applyBorder="1" applyAlignment="1" applyProtection="1">
      <alignment horizontal="center"/>
    </xf>
    <xf numFmtId="168" fontId="0" fillId="7" borderId="4" xfId="1" applyNumberFormat="1" applyFont="1" applyFill="1" applyBorder="1" applyAlignment="1" applyProtection="1">
      <alignment horizontal="center"/>
    </xf>
    <xf numFmtId="165" fontId="0" fillId="7" borderId="2" xfId="1" applyNumberFormat="1" applyFont="1" applyFill="1" applyBorder="1" applyAlignment="1" applyProtection="1">
      <alignment horizontal="center"/>
    </xf>
    <xf numFmtId="168" fontId="0" fillId="7" borderId="3" xfId="0" applyNumberFormat="1" applyFill="1" applyBorder="1" applyAlignment="1">
      <alignment horizontal="center"/>
    </xf>
    <xf numFmtId="165" fontId="0" fillId="7" borderId="4" xfId="1" applyNumberFormat="1" applyFont="1" applyFill="1" applyBorder="1" applyAlignment="1" applyProtection="1">
      <alignment horizontal="center"/>
    </xf>
    <xf numFmtId="168" fontId="0" fillId="7" borderId="2" xfId="0" applyNumberFormat="1" applyFill="1" applyBorder="1" applyAlignment="1">
      <alignment horizontal="center"/>
    </xf>
    <xf numFmtId="0" fontId="0" fillId="6" borderId="8" xfId="0" applyFill="1" applyBorder="1" applyAlignment="1">
      <alignment horizontal="left"/>
    </xf>
    <xf numFmtId="0" fontId="0" fillId="6" borderId="0" xfId="0" applyFill="1" applyAlignment="1">
      <alignment horizontal="left" wrapText="1"/>
    </xf>
    <xf numFmtId="165" fontId="0" fillId="7" borderId="12" xfId="1" applyNumberFormat="1" applyFont="1" applyFill="1" applyBorder="1" applyAlignment="1" applyProtection="1">
      <alignment horizontal="center"/>
    </xf>
    <xf numFmtId="168" fontId="0" fillId="7" borderId="12" xfId="0" applyNumberFormat="1" applyFill="1" applyBorder="1" applyAlignment="1">
      <alignment horizontal="center"/>
    </xf>
    <xf numFmtId="0" fontId="0" fillId="8" borderId="2" xfId="0" applyFill="1" applyBorder="1"/>
    <xf numFmtId="165" fontId="0" fillId="8" borderId="2" xfId="1" applyNumberFormat="1" applyFont="1" applyFill="1" applyBorder="1" applyAlignment="1" applyProtection="1">
      <alignment horizontal="center"/>
    </xf>
    <xf numFmtId="0" fontId="0" fillId="8" borderId="2" xfId="0" applyFill="1" applyBorder="1" applyAlignment="1">
      <alignment horizontal="center"/>
    </xf>
    <xf numFmtId="165" fontId="0" fillId="8" borderId="13" xfId="1" applyNumberFormat="1" applyFont="1" applyFill="1" applyBorder="1" applyAlignment="1" applyProtection="1">
      <alignment horizontal="center"/>
    </xf>
    <xf numFmtId="168" fontId="3" fillId="7" borderId="4" xfId="1" applyNumberFormat="1" applyFont="1" applyFill="1" applyBorder="1" applyAlignment="1" applyProtection="1">
      <alignment horizontal="center"/>
    </xf>
    <xf numFmtId="0" fontId="0" fillId="8" borderId="3" xfId="0" applyFill="1" applyBorder="1" applyAlignment="1">
      <alignment horizontal="center"/>
    </xf>
    <xf numFmtId="0" fontId="14" fillId="11" borderId="7" xfId="0" applyFont="1" applyFill="1" applyBorder="1" applyAlignment="1">
      <alignment horizontal="center" wrapText="1"/>
    </xf>
    <xf numFmtId="0" fontId="14" fillId="11" borderId="11" xfId="0" applyFont="1" applyFill="1" applyBorder="1" applyAlignment="1">
      <alignment horizontal="center" wrapText="1"/>
    </xf>
    <xf numFmtId="0" fontId="15" fillId="11" borderId="11" xfId="0" applyFont="1" applyFill="1" applyBorder="1"/>
    <xf numFmtId="0" fontId="15" fillId="11" borderId="15" xfId="0" applyFont="1" applyFill="1" applyBorder="1"/>
    <xf numFmtId="0" fontId="0" fillId="7" borderId="2" xfId="0" applyFill="1" applyBorder="1" applyAlignment="1">
      <alignment horizontal="center" vertical="center"/>
    </xf>
    <xf numFmtId="165" fontId="0" fillId="7" borderId="1" xfId="0" applyNumberFormat="1" applyFill="1" applyBorder="1" applyAlignment="1">
      <alignment horizontal="center" vertical="center"/>
    </xf>
    <xf numFmtId="0" fontId="3" fillId="7" borderId="13" xfId="0" applyFont="1" applyFill="1" applyBorder="1" applyAlignment="1">
      <alignment horizontal="center" wrapText="1"/>
    </xf>
    <xf numFmtId="0" fontId="3" fillId="5" borderId="7" xfId="0" applyFont="1" applyFill="1" applyBorder="1" applyAlignment="1">
      <alignment horizontal="center" wrapText="1"/>
    </xf>
    <xf numFmtId="0" fontId="0" fillId="5" borderId="15" xfId="0" applyFill="1" applyBorder="1"/>
    <xf numFmtId="0" fontId="3" fillId="7" borderId="14" xfId="0" applyFont="1" applyFill="1" applyBorder="1" applyAlignment="1">
      <alignment horizontal="center" wrapText="1"/>
    </xf>
    <xf numFmtId="165" fontId="0" fillId="7" borderId="1" xfId="1" applyNumberFormat="1" applyFont="1" applyFill="1" applyBorder="1" applyAlignment="1" applyProtection="1">
      <alignment horizontal="center"/>
    </xf>
    <xf numFmtId="0" fontId="0" fillId="9" borderId="11" xfId="0" applyFill="1" applyBorder="1"/>
    <xf numFmtId="0" fontId="0" fillId="9" borderId="15" xfId="0" applyFill="1" applyBorder="1"/>
    <xf numFmtId="169" fontId="0" fillId="7" borderId="2" xfId="2" applyNumberFormat="1" applyFont="1" applyFill="1" applyBorder="1" applyAlignment="1" applyProtection="1">
      <alignment horizontal="center"/>
    </xf>
    <xf numFmtId="169" fontId="0" fillId="7" borderId="3" xfId="2" applyNumberFormat="1" applyFont="1" applyFill="1" applyBorder="1" applyAlignment="1" applyProtection="1">
      <alignment horizontal="center"/>
    </xf>
    <xf numFmtId="0" fontId="3" fillId="5" borderId="9" xfId="0" applyFont="1" applyFill="1" applyBorder="1" applyAlignment="1">
      <alignment horizontal="center" wrapText="1"/>
    </xf>
    <xf numFmtId="0" fontId="0" fillId="5" borderId="10" xfId="0" applyFill="1" applyBorder="1" applyAlignment="1">
      <alignment horizontal="center"/>
    </xf>
    <xf numFmtId="166" fontId="0" fillId="7" borderId="7" xfId="0" applyNumberFormat="1" applyFill="1" applyBorder="1" applyAlignment="1">
      <alignment horizontal="center"/>
    </xf>
    <xf numFmtId="166" fontId="0" fillId="7" borderId="11" xfId="0" applyNumberFormat="1" applyFill="1" applyBorder="1" applyAlignment="1">
      <alignment horizontal="center"/>
    </xf>
    <xf numFmtId="166" fontId="0" fillId="7" borderId="15" xfId="0" applyNumberFormat="1" applyFill="1" applyBorder="1" applyAlignment="1">
      <alignment horizontal="center"/>
    </xf>
    <xf numFmtId="10" fontId="0" fillId="0" borderId="4" xfId="1" applyNumberFormat="1" applyFont="1" applyBorder="1" applyProtection="1">
      <protection locked="0"/>
    </xf>
    <xf numFmtId="10" fontId="0" fillId="0" borderId="4" xfId="0" applyNumberFormat="1" applyBorder="1" applyProtection="1">
      <protection locked="0"/>
    </xf>
    <xf numFmtId="0" fontId="0" fillId="0" borderId="0" xfId="0" applyProtection="1">
      <protection locked="0"/>
    </xf>
    <xf numFmtId="0" fontId="13" fillId="11" borderId="1" xfId="0" applyFont="1" applyFill="1" applyBorder="1" applyAlignment="1">
      <alignment horizontal="left" vertical="center"/>
    </xf>
    <xf numFmtId="0" fontId="13" fillId="11" borderId="2" xfId="0" applyFont="1" applyFill="1" applyBorder="1" applyAlignment="1">
      <alignment horizontal="left" vertical="center"/>
    </xf>
    <xf numFmtId="0" fontId="3" fillId="4" borderId="1" xfId="0" applyFont="1" applyFill="1" applyBorder="1" applyAlignment="1">
      <alignment horizontal="left" wrapText="1"/>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0" fontId="0" fillId="6" borderId="9" xfId="0" applyFill="1" applyBorder="1" applyAlignment="1">
      <alignment horizontal="left" vertical="center" wrapText="1"/>
    </xf>
    <xf numFmtId="0" fontId="0" fillId="0" borderId="12" xfId="0" applyBorder="1" applyAlignment="1">
      <alignment vertical="center" wrapText="1"/>
    </xf>
    <xf numFmtId="0" fontId="0" fillId="0" borderId="10" xfId="0" applyBorder="1" applyAlignment="1">
      <alignment vertical="center" wrapText="1"/>
    </xf>
    <xf numFmtId="0" fontId="3" fillId="2" borderId="1" xfId="0" applyFont="1" applyFill="1" applyBorder="1" applyAlignment="1">
      <alignment horizontal="left" vertical="center"/>
    </xf>
    <xf numFmtId="0" fontId="0" fillId="0" borderId="2" xfId="0" applyBorder="1" applyAlignment="1">
      <alignment horizontal="left"/>
    </xf>
    <xf numFmtId="0" fontId="0" fillId="6" borderId="7" xfId="0" applyFill="1" applyBorder="1" applyAlignment="1">
      <alignment horizontal="left" wrapText="1"/>
    </xf>
    <xf numFmtId="0" fontId="0" fillId="0" borderId="11" xfId="0" applyBorder="1" applyAlignment="1">
      <alignment horizontal="left" wrapText="1"/>
    </xf>
    <xf numFmtId="0" fontId="0" fillId="0" borderId="15" xfId="0" applyBorder="1" applyAlignment="1">
      <alignment horizontal="left" wrapText="1"/>
    </xf>
    <xf numFmtId="0" fontId="0" fillId="6" borderId="8" xfId="0" applyFill="1" applyBorder="1" applyAlignment="1">
      <alignment horizontal="left" wrapText="1"/>
    </xf>
    <xf numFmtId="0" fontId="0" fillId="0" borderId="0" xfId="0" applyAlignment="1">
      <alignment wrapText="1"/>
    </xf>
    <xf numFmtId="0" fontId="0" fillId="0" borderId="5" xfId="0" applyBorder="1" applyAlignment="1">
      <alignment wrapText="1"/>
    </xf>
    <xf numFmtId="0" fontId="0" fillId="6" borderId="9" xfId="0" applyFill="1" applyBorder="1" applyAlignment="1">
      <alignment horizontal="left" wrapText="1"/>
    </xf>
    <xf numFmtId="0" fontId="0" fillId="0" borderId="12" xfId="0" applyBorder="1" applyAlignment="1">
      <alignment wrapText="1"/>
    </xf>
    <xf numFmtId="0" fontId="0" fillId="0" borderId="10" xfId="0" applyBorder="1" applyAlignment="1">
      <alignment wrapText="1"/>
    </xf>
    <xf numFmtId="0" fontId="0" fillId="7" borderId="1" xfId="0" applyFill="1"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0" fillId="0" borderId="3" xfId="0" applyBorder="1" applyAlignment="1">
      <alignment wrapText="1"/>
    </xf>
    <xf numFmtId="0" fontId="3" fillId="0" borderId="1"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7" borderId="8" xfId="0" applyFill="1" applyBorder="1" applyAlignment="1">
      <alignment horizontal="left" wrapText="1"/>
    </xf>
    <xf numFmtId="0" fontId="0" fillId="7" borderId="9" xfId="0" applyFill="1" applyBorder="1" applyAlignment="1">
      <alignment horizontal="left" wrapText="1"/>
    </xf>
    <xf numFmtId="0" fontId="12" fillId="11" borderId="1"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6" borderId="1" xfId="0" applyFill="1" applyBorder="1" applyAlignment="1">
      <alignment wrapText="1"/>
    </xf>
    <xf numFmtId="0" fontId="0" fillId="6" borderId="1" xfId="0" applyFill="1" applyBorder="1" applyAlignment="1">
      <alignment horizontal="left" wrapText="1"/>
    </xf>
    <xf numFmtId="0" fontId="0" fillId="6" borderId="2" xfId="0" applyFill="1" applyBorder="1" applyAlignment="1">
      <alignment horizontal="left" wrapText="1"/>
    </xf>
    <xf numFmtId="0" fontId="0" fillId="6" borderId="3" xfId="0" applyFill="1" applyBorder="1" applyAlignment="1">
      <alignment horizontal="left" wrapText="1"/>
    </xf>
    <xf numFmtId="165" fontId="1" fillId="6" borderId="1" xfId="1" applyNumberFormat="1" applyFont="1" applyFill="1" applyBorder="1" applyAlignment="1" applyProtection="1">
      <alignment horizontal="left" vertical="center" wrapText="1"/>
    </xf>
    <xf numFmtId="0" fontId="0" fillId="6" borderId="7" xfId="0" applyFill="1" applyBorder="1" applyAlignment="1">
      <alignment horizontal="left" vertical="center" wrapText="1"/>
    </xf>
    <xf numFmtId="0" fontId="0" fillId="0" borderId="11" xfId="0" applyBorder="1" applyAlignment="1">
      <alignment vertical="center" wrapText="1"/>
    </xf>
    <xf numFmtId="0" fontId="0" fillId="0" borderId="15" xfId="0" applyBorder="1" applyAlignment="1">
      <alignment vertical="center" wrapText="1"/>
    </xf>
    <xf numFmtId="0" fontId="0" fillId="6" borderId="9" xfId="0" applyFill="1" applyBorder="1" applyAlignment="1">
      <alignment horizontal="left"/>
    </xf>
    <xf numFmtId="0" fontId="3" fillId="4" borderId="1" xfId="0" applyFont="1" applyFill="1" applyBorder="1" applyAlignment="1">
      <alignment vertical="center" wrapText="1"/>
    </xf>
    <xf numFmtId="0" fontId="3" fillId="0" borderId="2" xfId="0" applyFont="1" applyBorder="1" applyAlignment="1">
      <alignment vertical="center" wrapText="1"/>
    </xf>
    <xf numFmtId="0" fontId="0" fillId="7" borderId="2" xfId="0" applyFill="1" applyBorder="1" applyAlignment="1">
      <alignment wrapText="1"/>
    </xf>
    <xf numFmtId="0" fontId="3" fillId="7" borderId="2"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65" fontId="3" fillId="7" borderId="14" xfId="1" applyNumberFormat="1" applyFont="1" applyFill="1" applyBorder="1" applyAlignment="1" applyProtection="1">
      <alignment horizontal="center" wrapText="1"/>
    </xf>
    <xf numFmtId="0" fontId="0" fillId="0" borderId="6" xfId="0" applyBorder="1" applyAlignment="1">
      <alignment horizontal="center" wrapText="1"/>
    </xf>
    <xf numFmtId="0" fontId="4" fillId="3" borderId="1" xfId="0" applyFont="1" applyFill="1" applyBorder="1" applyAlignment="1">
      <alignment horizontal="center" vertical="center"/>
    </xf>
    <xf numFmtId="0" fontId="13" fillId="11" borderId="1" xfId="0" applyFont="1" applyFill="1" applyBorder="1" applyAlignment="1">
      <alignment horizontal="center" vertical="center"/>
    </xf>
    <xf numFmtId="0" fontId="13" fillId="11" borderId="3" xfId="0" applyFont="1" applyFill="1" applyBorder="1" applyAlignment="1">
      <alignment horizontal="center" vertical="center"/>
    </xf>
    <xf numFmtId="0" fontId="6" fillId="7" borderId="1" xfId="0" applyFont="1" applyFill="1" applyBorder="1" applyAlignment="1">
      <alignment horizontal="center"/>
    </xf>
    <xf numFmtId="0" fontId="6" fillId="7" borderId="3" xfId="0" applyFont="1" applyFill="1" applyBorder="1" applyAlignment="1">
      <alignment horizontal="center"/>
    </xf>
    <xf numFmtId="0" fontId="3" fillId="7" borderId="1" xfId="0" applyFont="1" applyFill="1" applyBorder="1" applyAlignment="1">
      <alignment horizontal="center"/>
    </xf>
    <xf numFmtId="0" fontId="3" fillId="6" borderId="1" xfId="0" applyFont="1"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12" fillId="11" borderId="2" xfId="0" applyFont="1" applyFill="1" applyBorder="1" applyAlignment="1">
      <alignment horizontal="center" vertical="center"/>
    </xf>
    <xf numFmtId="0" fontId="12" fillId="11" borderId="3" xfId="0" applyFont="1" applyFill="1" applyBorder="1" applyAlignment="1">
      <alignment horizontal="center" vertical="center"/>
    </xf>
    <xf numFmtId="0" fontId="20" fillId="7" borderId="1" xfId="0" applyFont="1" applyFill="1" applyBorder="1" applyAlignment="1">
      <alignment horizontal="center" vertical="center" wrapText="1"/>
    </xf>
    <xf numFmtId="0" fontId="20" fillId="7" borderId="2" xfId="0" applyFont="1" applyFill="1" applyBorder="1" applyAlignment="1">
      <alignment horizontal="center"/>
    </xf>
    <xf numFmtId="0" fontId="20" fillId="7" borderId="3" xfId="0" applyFont="1" applyFill="1" applyBorder="1" applyAlignment="1">
      <alignment horizontal="center"/>
    </xf>
    <xf numFmtId="0" fontId="12" fillId="11" borderId="7" xfId="0" applyFont="1" applyFill="1" applyBorder="1" applyAlignment="1">
      <alignment horizontal="center" vertical="center"/>
    </xf>
    <xf numFmtId="0" fontId="12" fillId="11" borderId="11" xfId="0" applyFont="1" applyFill="1" applyBorder="1" applyAlignment="1">
      <alignment horizontal="center" vertical="center"/>
    </xf>
    <xf numFmtId="0" fontId="12" fillId="11" borderId="15" xfId="0" applyFont="1" applyFill="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xf>
    <xf numFmtId="0" fontId="5" fillId="0" borderId="3" xfId="0" applyFont="1" applyBorder="1" applyAlignment="1">
      <alignment horizontal="left"/>
    </xf>
    <xf numFmtId="0" fontId="15" fillId="11" borderId="1" xfId="0" applyFont="1" applyFill="1" applyBorder="1" applyAlignment="1">
      <alignment horizontal="center"/>
    </xf>
    <xf numFmtId="0" fontId="11" fillId="11" borderId="2" xfId="0" applyFont="1" applyFill="1" applyBorder="1" applyAlignment="1">
      <alignment horizontal="center"/>
    </xf>
    <xf numFmtId="0" fontId="0" fillId="6" borderId="1" xfId="0" applyFill="1" applyBorder="1" applyAlignment="1">
      <alignment horizontal="center"/>
    </xf>
    <xf numFmtId="0" fontId="0" fillId="0" borderId="2" xfId="0" applyBorder="1" applyAlignment="1">
      <alignment horizontal="center"/>
    </xf>
    <xf numFmtId="0" fontId="3" fillId="7" borderId="1" xfId="0" applyFont="1" applyFill="1" applyBorder="1" applyAlignment="1">
      <alignment horizontal="left" vertical="center"/>
    </xf>
    <xf numFmtId="0" fontId="0" fillId="7" borderId="2" xfId="0" applyFill="1" applyBorder="1" applyAlignment="1">
      <alignment horizontal="left" vertical="center"/>
    </xf>
    <xf numFmtId="0" fontId="3" fillId="7" borderId="8" xfId="0" applyFont="1" applyFill="1" applyBorder="1" applyAlignment="1">
      <alignment wrapText="1"/>
    </xf>
    <xf numFmtId="0" fontId="0" fillId="0" borderId="7" xfId="0" applyBorder="1" applyAlignment="1">
      <alignment vertical="center"/>
    </xf>
    <xf numFmtId="0" fontId="0" fillId="0" borderId="11" xfId="0" applyBorder="1" applyAlignment="1">
      <alignment vertical="center"/>
    </xf>
    <xf numFmtId="0" fontId="0" fillId="0" borderId="15" xfId="0" applyBorder="1" applyAlignment="1">
      <alignment vertical="center"/>
    </xf>
    <xf numFmtId="0" fontId="0" fillId="0" borderId="9" xfId="0" applyBorder="1" applyAlignment="1">
      <alignment vertical="center"/>
    </xf>
    <xf numFmtId="0" fontId="0" fillId="0" borderId="12" xfId="0" applyBorder="1" applyAlignment="1">
      <alignment vertical="center"/>
    </xf>
    <xf numFmtId="0" fontId="0" fillId="0" borderId="10" xfId="0" applyBorder="1" applyAlignment="1">
      <alignment vertical="center"/>
    </xf>
    <xf numFmtId="49" fontId="20" fillId="0" borderId="1" xfId="0" applyNumberFormat="1" applyFont="1" applyBorder="1" applyAlignment="1">
      <alignment horizontal="left" vertical="center" wrapText="1"/>
    </xf>
    <xf numFmtId="49" fontId="19" fillId="0" borderId="2" xfId="0" applyNumberFormat="1" applyFont="1" applyBorder="1" applyAlignment="1">
      <alignment horizontal="left" vertical="center" wrapText="1"/>
    </xf>
    <xf numFmtId="49" fontId="19" fillId="0" borderId="3" xfId="0" applyNumberFormat="1" applyFont="1" applyBorder="1" applyAlignment="1">
      <alignment horizontal="left" vertical="center" wrapText="1"/>
    </xf>
    <xf numFmtId="165" fontId="0" fillId="6" borderId="1" xfId="1" applyNumberFormat="1" applyFont="1" applyFill="1" applyBorder="1" applyAlignment="1" applyProtection="1">
      <alignment horizontal="left" vertical="center" wrapText="1"/>
    </xf>
    <xf numFmtId="0" fontId="0" fillId="0" borderId="0" xfId="0" applyAlignment="1">
      <alignment horizontal="left" wrapText="1"/>
    </xf>
    <xf numFmtId="0" fontId="0" fillId="0" borderId="5" xfId="0" applyBorder="1" applyAlignment="1">
      <alignment horizontal="left" wrapText="1"/>
    </xf>
    <xf numFmtId="0" fontId="0" fillId="0" borderId="7" xfId="0" applyBorder="1" applyAlignment="1">
      <alignment vertical="center" wrapText="1"/>
    </xf>
    <xf numFmtId="165" fontId="0" fillId="7" borderId="7" xfId="1" applyNumberFormat="1" applyFont="1" applyFill="1" applyBorder="1" applyAlignment="1">
      <alignment horizontal="left" vertical="center" wrapText="1"/>
    </xf>
    <xf numFmtId="0" fontId="0" fillId="7" borderId="15" xfId="0" applyFill="1" applyBorder="1" applyAlignment="1">
      <alignment vertical="center" wrapText="1"/>
    </xf>
    <xf numFmtId="0" fontId="0" fillId="7" borderId="8" xfId="0" applyFill="1" applyBorder="1" applyAlignment="1">
      <alignment vertical="center" wrapText="1"/>
    </xf>
    <xf numFmtId="0" fontId="0" fillId="7" borderId="5" xfId="0" applyFill="1" applyBorder="1" applyAlignment="1">
      <alignment vertical="center" wrapText="1"/>
    </xf>
    <xf numFmtId="0" fontId="0" fillId="7" borderId="9" xfId="0" applyFill="1" applyBorder="1" applyAlignment="1">
      <alignment vertical="center" wrapText="1"/>
    </xf>
    <xf numFmtId="0" fontId="0" fillId="7" borderId="10" xfId="0" applyFill="1" applyBorder="1" applyAlignment="1">
      <alignment vertical="center" wrapText="1"/>
    </xf>
    <xf numFmtId="0" fontId="19" fillId="0" borderId="1" xfId="0" applyFont="1" applyBorder="1" applyAlignment="1" applyProtection="1">
      <alignment horizontal="center"/>
      <protection locked="0"/>
    </xf>
    <xf numFmtId="0" fontId="19" fillId="0" borderId="2" xfId="0" applyFont="1" applyBorder="1" applyAlignment="1" applyProtection="1">
      <alignment horizontal="center"/>
      <protection locked="0"/>
    </xf>
    <xf numFmtId="0" fontId="19" fillId="0" borderId="3" xfId="0" applyFont="1" applyBorder="1" applyAlignment="1" applyProtection="1">
      <alignment horizontal="center"/>
      <protection locked="0"/>
    </xf>
    <xf numFmtId="165" fontId="0" fillId="0" borderId="9" xfId="1" applyNumberFormat="1" applyFont="1" applyFill="1" applyBorder="1" applyAlignment="1">
      <alignment horizontal="left" vertical="center" wrapText="1"/>
    </xf>
    <xf numFmtId="0" fontId="0" fillId="0" borderId="10" xfId="0" applyBorder="1" applyAlignment="1">
      <alignment horizontal="left" vertical="center" wrapText="1"/>
    </xf>
    <xf numFmtId="0" fontId="3" fillId="6" borderId="1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10" fillId="11" borderId="1" xfId="0" applyFont="1" applyFill="1" applyBorder="1" applyAlignment="1">
      <alignment horizontal="center"/>
    </xf>
    <xf numFmtId="0" fontId="10" fillId="11" borderId="2" xfId="0" applyFont="1" applyFill="1" applyBorder="1" applyAlignment="1">
      <alignment horizontal="center"/>
    </xf>
    <xf numFmtId="0" fontId="10" fillId="11" borderId="3" xfId="0" applyFont="1" applyFill="1" applyBorder="1" applyAlignment="1">
      <alignment horizontal="center"/>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0" fillId="6" borderId="7" xfId="0" applyFill="1" applyBorder="1" applyAlignment="1">
      <alignment horizontal="left"/>
    </xf>
    <xf numFmtId="0" fontId="10" fillId="11" borderId="9" xfId="0" applyFont="1" applyFill="1" applyBorder="1" applyAlignment="1">
      <alignment horizontal="center"/>
    </xf>
    <xf numFmtId="0" fontId="10" fillId="11" borderId="10" xfId="0" applyFont="1" applyFill="1" applyBorder="1" applyAlignment="1">
      <alignment horizontal="center"/>
    </xf>
    <xf numFmtId="0" fontId="10" fillId="11" borderId="2" xfId="0" applyFont="1" applyFill="1" applyBorder="1" applyAlignment="1">
      <alignment horizontal="center" wrapText="1"/>
    </xf>
    <xf numFmtId="0" fontId="11" fillId="11" borderId="2" xfId="0" applyFont="1" applyFill="1" applyBorder="1" applyAlignment="1">
      <alignment wrapText="1"/>
    </xf>
    <xf numFmtId="0" fontId="0" fillId="0" borderId="7" xfId="0" applyBorder="1" applyAlignment="1">
      <alignment horizontal="left" vertical="center" wrapText="1"/>
    </xf>
    <xf numFmtId="0" fontId="0" fillId="0" borderId="11" xfId="0" applyBorder="1" applyAlignment="1">
      <alignment wrapText="1"/>
    </xf>
    <xf numFmtId="0" fontId="0" fillId="0" borderId="15" xfId="0" applyBorder="1" applyAlignment="1">
      <alignment wrapText="1"/>
    </xf>
    <xf numFmtId="0" fontId="0" fillId="0" borderId="9" xfId="0" applyBorder="1" applyAlignment="1">
      <alignment wrapText="1"/>
    </xf>
    <xf numFmtId="0" fontId="5" fillId="0" borderId="1" xfId="0" applyFont="1" applyBorder="1" applyAlignment="1">
      <alignment horizontal="left" vertical="top" wrapText="1"/>
    </xf>
    <xf numFmtId="0" fontId="7" fillId="0" borderId="2" xfId="0" applyFont="1" applyBorder="1" applyAlignment="1">
      <alignment vertical="top" wrapText="1"/>
    </xf>
    <xf numFmtId="0" fontId="3" fillId="0" borderId="0" xfId="0" applyFont="1" applyAlignment="1">
      <alignment horizontal="center" wrapText="1"/>
    </xf>
    <xf numFmtId="0" fontId="0" fillId="7" borderId="8" xfId="0" applyFill="1" applyBorder="1" applyAlignment="1">
      <alignment horizontal="left" vertical="center" wrapText="1"/>
    </xf>
    <xf numFmtId="0" fontId="12" fillId="11" borderId="7" xfId="0" applyFont="1" applyFill="1" applyBorder="1" applyAlignment="1">
      <alignment vertical="center" wrapText="1"/>
    </xf>
    <xf numFmtId="0" fontId="12" fillId="11" borderId="15" xfId="0" applyFont="1" applyFill="1" applyBorder="1" applyAlignment="1">
      <alignment vertical="center" wrapText="1"/>
    </xf>
    <xf numFmtId="0" fontId="12" fillId="11" borderId="9" xfId="0" applyFont="1" applyFill="1" applyBorder="1" applyAlignment="1">
      <alignment vertical="center" wrapText="1"/>
    </xf>
    <xf numFmtId="0" fontId="12" fillId="11" borderId="10" xfId="0" applyFont="1" applyFill="1" applyBorder="1" applyAlignment="1">
      <alignment vertical="center" wrapText="1"/>
    </xf>
    <xf numFmtId="0" fontId="12" fillId="11" borderId="8" xfId="0" applyFont="1" applyFill="1" applyBorder="1" applyAlignment="1">
      <alignment horizontal="center"/>
    </xf>
    <xf numFmtId="0" fontId="14" fillId="11" borderId="1" xfId="0" applyFont="1" applyFill="1" applyBorder="1" applyAlignment="1">
      <alignment horizontal="center" vertical="center"/>
    </xf>
    <xf numFmtId="0" fontId="14" fillId="11" borderId="2" xfId="0" applyFont="1" applyFill="1" applyBorder="1" applyAlignment="1">
      <alignment horizontal="center" vertical="center"/>
    </xf>
    <xf numFmtId="0" fontId="14" fillId="11" borderId="3" xfId="0" applyFont="1" applyFill="1" applyBorder="1" applyAlignment="1">
      <alignment horizontal="center" vertical="center"/>
    </xf>
    <xf numFmtId="0" fontId="21" fillId="5" borderId="13" xfId="0" applyFont="1" applyFill="1" applyBorder="1" applyAlignment="1">
      <alignment horizontal="center" vertical="center"/>
    </xf>
    <xf numFmtId="0" fontId="22" fillId="5" borderId="6" xfId="0" applyFont="1" applyFill="1" applyBorder="1" applyAlignment="1">
      <alignment horizontal="center" vertical="center"/>
    </xf>
    <xf numFmtId="0" fontId="3" fillId="10" borderId="1" xfId="0" applyFont="1" applyFill="1" applyBorder="1" applyAlignment="1">
      <alignment horizontal="center"/>
    </xf>
    <xf numFmtId="0" fontId="0" fillId="10" borderId="2" xfId="0" applyFill="1" applyBorder="1" applyAlignment="1">
      <alignment horizontal="center"/>
    </xf>
    <xf numFmtId="0" fontId="0" fillId="10" borderId="3" xfId="0" applyFill="1" applyBorder="1" applyAlignment="1">
      <alignment horizontal="center"/>
    </xf>
    <xf numFmtId="0" fontId="3" fillId="0" borderId="0" xfId="0" applyFont="1" applyAlignment="1">
      <alignment horizontal="center"/>
    </xf>
    <xf numFmtId="0" fontId="0" fillId="0" borderId="0" xfId="0" applyAlignment="1">
      <alignment horizontal="center"/>
    </xf>
    <xf numFmtId="0" fontId="13" fillId="11" borderId="2" xfId="0" applyFont="1" applyFill="1" applyBorder="1" applyAlignment="1">
      <alignment horizontal="center" vertical="center"/>
    </xf>
    <xf numFmtId="0" fontId="17" fillId="11" borderId="2" xfId="0" applyFont="1" applyFill="1" applyBorder="1" applyAlignment="1">
      <alignment horizontal="center" vertical="center"/>
    </xf>
    <xf numFmtId="0" fontId="16" fillId="11" borderId="2" xfId="0" applyFont="1" applyFill="1" applyBorder="1" applyAlignment="1">
      <alignment horizontal="center"/>
    </xf>
    <xf numFmtId="0" fontId="14" fillId="11" borderId="1" xfId="0" applyFont="1" applyFill="1" applyBorder="1" applyAlignment="1">
      <alignment horizontal="center"/>
    </xf>
    <xf numFmtId="0" fontId="15" fillId="11" borderId="2" xfId="0" applyFont="1" applyFill="1" applyBorder="1" applyAlignment="1">
      <alignment horizontal="center"/>
    </xf>
    <xf numFmtId="0" fontId="14" fillId="11" borderId="4" xfId="0" applyFont="1" applyFill="1" applyBorder="1" applyAlignment="1">
      <alignment horizontal="center"/>
    </xf>
    <xf numFmtId="0" fontId="15" fillId="11" borderId="4" xfId="0" applyFont="1" applyFill="1" applyBorder="1" applyAlignment="1">
      <alignment horizontal="center"/>
    </xf>
    <xf numFmtId="0" fontId="0" fillId="7" borderId="1" xfId="0" applyFill="1" applyBorder="1" applyAlignment="1">
      <alignment horizontal="center"/>
    </xf>
    <xf numFmtId="0" fontId="0" fillId="0" borderId="3" xfId="0" applyBorder="1" applyAlignment="1">
      <alignment horizontal="center"/>
    </xf>
    <xf numFmtId="0" fontId="0" fillId="0" borderId="8" xfId="0" applyBorder="1" applyAlignment="1">
      <alignment wrapText="1"/>
    </xf>
    <xf numFmtId="0" fontId="0" fillId="0" borderId="1" xfId="0" applyBorder="1" applyAlignment="1">
      <alignment vertical="center" wrapText="1"/>
    </xf>
    <xf numFmtId="0" fontId="0" fillId="0" borderId="3" xfId="0" applyBorder="1" applyAlignment="1">
      <alignment vertical="center" wrapText="1"/>
    </xf>
    <xf numFmtId="0" fontId="6" fillId="0" borderId="0" xfId="0" applyFont="1" applyAlignment="1">
      <alignment horizontal="center" wrapText="1"/>
    </xf>
    <xf numFmtId="0" fontId="0" fillId="0" borderId="0" xfId="0" applyAlignment="1">
      <alignment horizontal="center" wrapText="1"/>
    </xf>
    <xf numFmtId="0" fontId="14" fillId="11"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2" fillId="11" borderId="8" xfId="0" applyFont="1" applyFill="1" applyBorder="1" applyAlignment="1">
      <alignment horizontal="center" vertical="center"/>
    </xf>
    <xf numFmtId="0" fontId="7"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4" fillId="11" borderId="12" xfId="0" applyFont="1" applyFill="1" applyBorder="1" applyAlignment="1">
      <alignment horizontal="center" vertical="center"/>
    </xf>
    <xf numFmtId="0" fontId="14" fillId="11" borderId="10" xfId="0" applyFont="1" applyFill="1" applyBorder="1" applyAlignment="1">
      <alignment horizontal="center" vertical="center"/>
    </xf>
    <xf numFmtId="0" fontId="0" fillId="7" borderId="7" xfId="0" applyFill="1" applyBorder="1" applyAlignment="1">
      <alignment horizontal="center"/>
    </xf>
    <xf numFmtId="0" fontId="0" fillId="7" borderId="11" xfId="0" applyFill="1" applyBorder="1" applyAlignment="1">
      <alignment horizontal="center"/>
    </xf>
    <xf numFmtId="0" fontId="0" fillId="0" borderId="15" xfId="0" applyBorder="1" applyAlignment="1">
      <alignment horizontal="center"/>
    </xf>
    <xf numFmtId="0" fontId="8" fillId="0" borderId="0" xfId="0" applyFont="1" applyAlignment="1">
      <alignment vertical="center" wrapText="1"/>
    </xf>
    <xf numFmtId="0" fontId="0" fillId="0" borderId="8" xfId="0" applyBorder="1" applyAlignment="1">
      <alignment horizontal="left"/>
    </xf>
    <xf numFmtId="0" fontId="0" fillId="0" borderId="0" xfId="0" applyAlignment="1">
      <alignment horizontal="left"/>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2" xfId="0" applyBorder="1" applyAlignment="1"/>
    <xf numFmtId="0" fontId="0" fillId="0" borderId="3" xfId="0" applyBorder="1" applyAlignment="1"/>
    <xf numFmtId="0" fontId="0" fillId="0" borderId="11" xfId="0" applyBorder="1" applyAlignment="1"/>
    <xf numFmtId="0" fontId="0" fillId="0" borderId="15" xfId="0" applyBorder="1" applyAlignment="1"/>
    <xf numFmtId="0" fontId="0" fillId="0" borderId="12" xfId="0" applyBorder="1" applyAlignment="1"/>
    <xf numFmtId="0" fontId="0" fillId="0" borderId="10" xfId="0" applyBorder="1" applyAlignment="1"/>
    <xf numFmtId="0" fontId="0" fillId="0" borderId="5" xfId="0" applyBorder="1" applyAlignment="1"/>
    <xf numFmtId="0" fontId="0" fillId="9" borderId="2" xfId="0" applyFill="1" applyBorder="1" applyAlignment="1"/>
    <xf numFmtId="0" fontId="3" fillId="7" borderId="2" xfId="0" applyFont="1" applyFill="1" applyBorder="1" applyAlignment="1"/>
    <xf numFmtId="0" fontId="3" fillId="7" borderId="3" xfId="0" applyFont="1" applyFill="1" applyBorder="1" applyAlignment="1"/>
    <xf numFmtId="0" fontId="11" fillId="11" borderId="5" xfId="0" applyFont="1" applyFill="1" applyBorder="1" applyAlignment="1"/>
    <xf numFmtId="0" fontId="16" fillId="11" borderId="0" xfId="0" applyFont="1" applyFill="1" applyAlignment="1"/>
    <xf numFmtId="0" fontId="0" fillId="0" borderId="0" xfId="0" applyAlignment="1"/>
  </cellXfs>
  <cellStyles count="4">
    <cellStyle name="Comma" xfId="2" builtinId="3"/>
    <cellStyle name="Currency" xfId="3" builtinId="4"/>
    <cellStyle name="Normal" xfId="0" builtinId="0"/>
    <cellStyle name="Percent" xfId="1" builtinId="5"/>
  </cellStyles>
  <dxfs count="1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8EA9DB"/>
      <color rgb="FFFCE4D6"/>
      <color rgb="FFE2EFDA"/>
      <color rgb="FFD9D9D9"/>
      <color rgb="FFD9E1F2"/>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Lookup Tables'!$B$18" lockText="1" noThreeD="1"/>
</file>

<file path=xl/ctrlProps/ctrlProp10.xml><?xml version="1.0" encoding="utf-8"?>
<formControlPr xmlns="http://schemas.microsoft.com/office/spreadsheetml/2009/9/main" objectType="CheckBox" fmlaLink="'Lookup Tables'!$B$26" lockText="1" noThreeD="1"/>
</file>

<file path=xl/ctrlProps/ctrlProp11.xml><?xml version="1.0" encoding="utf-8"?>
<formControlPr xmlns="http://schemas.microsoft.com/office/spreadsheetml/2009/9/main" objectType="CheckBox" fmlaLink="'Lookup Tables'!$B$27" lockText="1" noThreeD="1"/>
</file>

<file path=xl/ctrlProps/ctrlProp12.xml><?xml version="1.0" encoding="utf-8"?>
<formControlPr xmlns="http://schemas.microsoft.com/office/spreadsheetml/2009/9/main" objectType="CheckBox" fmlaLink="'Lookup Tables'!$B$28" lockText="1" noThreeD="1"/>
</file>

<file path=xl/ctrlProps/ctrlProp2.xml><?xml version="1.0" encoding="utf-8"?>
<formControlPr xmlns="http://schemas.microsoft.com/office/spreadsheetml/2009/9/main" objectType="CheckBox" fmlaLink="'Lookup Tables'!$B$19" lockText="1" noThreeD="1"/>
</file>

<file path=xl/ctrlProps/ctrlProp3.xml><?xml version="1.0" encoding="utf-8"?>
<formControlPr xmlns="http://schemas.microsoft.com/office/spreadsheetml/2009/9/main" objectType="CheckBox" fmlaLink="'Lookup Tables'!$B$20" lockText="1" noThreeD="1"/>
</file>

<file path=xl/ctrlProps/ctrlProp4.xml><?xml version="1.0" encoding="utf-8"?>
<formControlPr xmlns="http://schemas.microsoft.com/office/spreadsheetml/2009/9/main" objectType="CheckBox" fmlaLink="'Lookup Tables'!$B$21" lockText="1" noThreeD="1"/>
</file>

<file path=xl/ctrlProps/ctrlProp5.xml><?xml version="1.0" encoding="utf-8"?>
<formControlPr xmlns="http://schemas.microsoft.com/office/spreadsheetml/2009/9/main" objectType="CheckBox" fmlaLink="'Lookup Tables'!$B$22" lockText="1" noThreeD="1"/>
</file>

<file path=xl/ctrlProps/ctrlProp6.xml><?xml version="1.0" encoding="utf-8"?>
<formControlPr xmlns="http://schemas.microsoft.com/office/spreadsheetml/2009/9/main" objectType="CheckBox" fmlaLink="'Lookup Tables'!$B$23" lockText="1" noThreeD="1"/>
</file>

<file path=xl/ctrlProps/ctrlProp7.xml><?xml version="1.0" encoding="utf-8"?>
<formControlPr xmlns="http://schemas.microsoft.com/office/spreadsheetml/2009/9/main" objectType="CheckBox" fmlaLink="'Lookup Tables'!$B$24" lockText="1" noThreeD="1"/>
</file>

<file path=xl/ctrlProps/ctrlProp8.xml><?xml version="1.0" encoding="utf-8"?>
<formControlPr xmlns="http://schemas.microsoft.com/office/spreadsheetml/2009/9/main" objectType="CheckBox" fmlaLink="'Lookup Tables'!$B$25" lockText="1" noThreeD="1"/>
</file>

<file path=xl/ctrlProps/ctrlProp9.xml><?xml version="1.0" encoding="utf-8"?>
<formControlPr xmlns="http://schemas.microsoft.com/office/spreadsheetml/2009/9/main" objectType="CheckBox" fmlaLink="'Lookup Tables'!$B$2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12</xdr:col>
      <xdr:colOff>172528</xdr:colOff>
      <xdr:row>0</xdr:row>
      <xdr:rowOff>34506</xdr:rowOff>
    </xdr:from>
    <xdr:to>
      <xdr:col>15</xdr:col>
      <xdr:colOff>560717</xdr:colOff>
      <xdr:row>1</xdr:row>
      <xdr:rowOff>10710</xdr:rowOff>
    </xdr:to>
    <xdr:pic>
      <xdr:nvPicPr>
        <xdr:cNvPr id="2" name="Picture 1" descr="A picture containing diagram, arrow&#10;&#10;Description automatically generated">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5751" y="34506"/>
          <a:ext cx="2251494" cy="588679"/>
        </a:xfrm>
        <a:prstGeom prst="rect">
          <a:avLst/>
        </a:prstGeom>
      </xdr:spPr>
    </xdr:pic>
    <xdr:clientData/>
  </xdr:twoCellAnchor>
  <xdr:twoCellAnchor>
    <xdr:from>
      <xdr:col>0</xdr:col>
      <xdr:colOff>0</xdr:colOff>
      <xdr:row>0</xdr:row>
      <xdr:rowOff>603849</xdr:rowOff>
    </xdr:from>
    <xdr:to>
      <xdr:col>16</xdr:col>
      <xdr:colOff>1976</xdr:colOff>
      <xdr:row>33</xdr:row>
      <xdr:rowOff>76200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603849"/>
          <a:ext cx="9603176" cy="61779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solidFill>
                <a:schemeClr val="dk1"/>
              </a:solidFill>
              <a:effectLst/>
              <a:latin typeface="+mn-lt"/>
              <a:ea typeface="+mn-ea"/>
              <a:cs typeface="+mn-cs"/>
            </a:rPr>
            <a:t>This Payout Estimator model is intended for use as a planning tool - to allow you to explore different Teacher Incentive Allotment (TIA) award payout structures and to calculate estimated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gross and net payout amounts for a selected school year. Its functional features help you to determine:</a:t>
          </a:r>
        </a:p>
        <a:p>
          <a:pPr lvl="0"/>
          <a:r>
            <a:rPr lang="en-US" sz="1100">
              <a:solidFill>
                <a:schemeClr val="dk1"/>
              </a:solidFill>
              <a:effectLst/>
              <a:latin typeface="+mn-lt"/>
              <a:ea typeface="+mn-ea"/>
              <a:cs typeface="+mn-cs"/>
            </a:rPr>
            <a:t>- How much of your TIA allotment will be used for salary payouts and how much, if any, will be used for district activities or paying for fringe</a:t>
          </a:r>
          <a:r>
            <a:rPr lang="en-US" sz="1100" baseline="0">
              <a:solidFill>
                <a:schemeClr val="dk1"/>
              </a:solidFill>
              <a:effectLst/>
              <a:latin typeface="+mn-lt"/>
              <a:ea typeface="+mn-ea"/>
              <a:cs typeface="+mn-cs"/>
            </a:rPr>
            <a:t> benefits</a:t>
          </a:r>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 The allotment amounts to be paid to designated teachers of different levels (Recognized, Exemplary and Master).</a:t>
          </a:r>
        </a:p>
        <a:p>
          <a:pPr lvl="0"/>
          <a:r>
            <a:rPr lang="en-US" sz="1100">
              <a:solidFill>
                <a:schemeClr val="dk1"/>
              </a:solidFill>
              <a:effectLst/>
              <a:latin typeface="+mn-lt"/>
              <a:ea typeface="+mn-ea"/>
              <a:cs typeface="+mn-cs"/>
            </a:rPr>
            <a:t>- The amounts, if any, to be paid to other eligible educators, including other certified instructional staff and paraprofessionals.</a:t>
          </a:r>
        </a:p>
        <a:p>
          <a:pPr lvl="0"/>
          <a:r>
            <a:rPr lang="en-US" sz="1100">
              <a:solidFill>
                <a:schemeClr val="dk1"/>
              </a:solidFill>
              <a:effectLst/>
              <a:latin typeface="+mn-lt"/>
              <a:ea typeface="+mn-ea"/>
              <a:cs typeface="+mn-cs"/>
            </a:rPr>
            <a:t>- The number of payments over which the TIA award amounts will be paid and the dates on which these payments will be made.</a:t>
          </a:r>
        </a:p>
        <a:p>
          <a:endParaRPr lang="en-US" sz="1100" b="1" i="1">
            <a:solidFill>
              <a:schemeClr val="dk1"/>
            </a:solidFill>
            <a:effectLst/>
            <a:latin typeface="+mn-lt"/>
            <a:ea typeface="+mn-ea"/>
            <a:cs typeface="+mn-cs"/>
          </a:endParaRPr>
        </a:p>
        <a:p>
          <a:r>
            <a:rPr lang="en-US" sz="1100" b="1" i="1">
              <a:solidFill>
                <a:srgbClr val="FF0000"/>
              </a:solidFill>
              <a:effectLst/>
              <a:latin typeface="+mn-lt"/>
              <a:ea typeface="+mn-ea"/>
              <a:cs typeface="+mn-cs"/>
            </a:rPr>
            <a:t>Disclaimer:</a:t>
          </a:r>
          <a:r>
            <a:rPr lang="en-US" sz="1100" i="1">
              <a:solidFill>
                <a:srgbClr val="FF0000"/>
              </a:solidFill>
              <a:effectLst/>
              <a:latin typeface="+mn-lt"/>
              <a:ea typeface="+mn-ea"/>
              <a:cs typeface="+mn-cs"/>
            </a:rPr>
            <a:t> This draft tool is intended to assist districts in structuring and calculating estimates</a:t>
          </a:r>
          <a:r>
            <a:rPr lang="en-US" sz="1100" i="1" baseline="0">
              <a:solidFill>
                <a:srgbClr val="FF0000"/>
              </a:solidFill>
              <a:effectLst/>
              <a:latin typeface="+mn-lt"/>
              <a:ea typeface="+mn-ea"/>
              <a:cs typeface="+mn-cs"/>
            </a:rPr>
            <a:t> of </a:t>
          </a:r>
          <a:r>
            <a:rPr lang="en-US" sz="1100" i="1">
              <a:solidFill>
                <a:srgbClr val="FF0000"/>
              </a:solidFill>
              <a:effectLst/>
              <a:latin typeface="+mn-lt"/>
              <a:ea typeface="+mn-ea"/>
              <a:cs typeface="+mn-cs"/>
            </a:rPr>
            <a:t>their gross and net TIA award payments. We anticipate continuing modifications and refinements to this tool based on feedback from districts. Districts are responsible for ensuring calculations</a:t>
          </a:r>
          <a:r>
            <a:rPr lang="en-US" sz="1100" i="1" baseline="0">
              <a:solidFill>
                <a:srgbClr val="FF0000"/>
              </a:solidFill>
              <a:effectLst/>
              <a:latin typeface="+mn-lt"/>
              <a:ea typeface="+mn-ea"/>
              <a:cs typeface="+mn-cs"/>
            </a:rPr>
            <a:t> for gross payouts,</a:t>
          </a:r>
          <a:r>
            <a:rPr lang="en-US" sz="1100" i="1">
              <a:solidFill>
                <a:srgbClr val="FF0000"/>
              </a:solidFill>
              <a:effectLst/>
              <a:latin typeface="+mn-lt"/>
              <a:ea typeface="+mn-ea"/>
              <a:cs typeface="+mn-cs"/>
            </a:rPr>
            <a:t> fringe benefit costs and deductions, and net payouts are correct and reflected accurately in their final payment amounts to educators.</a:t>
          </a:r>
          <a:endParaRPr lang="en-US" sz="1100">
            <a:solidFill>
              <a:srgbClr val="FF0000"/>
            </a:solidFill>
            <a:effectLst/>
            <a:latin typeface="+mn-lt"/>
            <a:ea typeface="+mn-ea"/>
            <a:cs typeface="+mn-cs"/>
          </a:endParaRPr>
        </a:p>
        <a:p>
          <a:endParaRPr lang="en-US">
            <a:effectLst/>
          </a:endParaRPr>
        </a:p>
        <a:p>
          <a:r>
            <a:rPr lang="en-US">
              <a:effectLst/>
            </a:rPr>
            <a:t>TIA payment calculations may be made for up to six campuses. Districts with more than six campuses may use multiple copies of the model to accommodate the total number of campuses with TIA designated teachers. </a:t>
          </a:r>
          <a:r>
            <a:rPr lang="en-US" sz="1100">
              <a:solidFill>
                <a:schemeClr val="dk1"/>
              </a:solidFill>
              <a:effectLst/>
              <a:latin typeface="+mn-lt"/>
              <a:ea typeface="+mn-ea"/>
              <a:cs typeface="+mn-cs"/>
            </a:rPr>
            <a:t>Generally, for all worksheets, cells that are white - without any fill - are cells where you may enter data or select data from a dropdown menu. These cells are unprotected. Cells with dark blue, light blue, or other fill are calculated cells and are protected to prevent accidental erasure of their formulas or other content. </a:t>
          </a:r>
        </a:p>
        <a:p>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The Payout Estimator Tool consists of the following worksheets or tabs:</a:t>
          </a:r>
          <a:endParaRPr lang="en-US">
            <a:effectLst/>
          </a:endParaRPr>
        </a:p>
        <a:p>
          <a:endParaRPr lang="en-US" sz="1100" b="1">
            <a:solidFill>
              <a:schemeClr val="dk1"/>
            </a:solidFill>
            <a:effectLst/>
            <a:latin typeface="+mn-lt"/>
            <a:ea typeface="+mn-ea"/>
            <a:cs typeface="+mn-cs"/>
          </a:endParaRPr>
        </a:p>
        <a:p>
          <a:pPr algn="ctr"/>
          <a:endParaRPr lang="en-US"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Data Entry Tab: </a:t>
          </a:r>
          <a:r>
            <a:rPr lang="en-US" sz="1100" b="0" baseline="0">
              <a:solidFill>
                <a:schemeClr val="dk1"/>
              </a:solidFill>
              <a:effectLst/>
              <a:latin typeface="+mn-lt"/>
              <a:ea typeface="+mn-ea"/>
              <a:cs typeface="+mn-cs"/>
            </a:rPr>
            <a:t>Use this tab to for entering the data necessary for estimating expected TIA allotments by campus, for determining estimated payout amounts, for allocating portions of your allotment for educator payouts, for LEA support funds, for offsetting the costs of employer-paid fringe benefits, and for structuring your payout payments. This tab accommodates up to six campuses and up to four separate payout payments.</a:t>
          </a:r>
          <a:endParaRPr lang="en-US">
            <a:effectLst/>
          </a:endParaRPr>
        </a:p>
        <a:p>
          <a:pPr algn="ctr"/>
          <a:endParaRPr lang="en-US" sz="1100">
            <a:solidFill>
              <a:schemeClr val="dk1"/>
            </a:solidFill>
            <a:effectLst/>
            <a:latin typeface="+mn-lt"/>
            <a:ea typeface="+mn-ea"/>
            <a:cs typeface="+mn-cs"/>
          </a:endParaRPr>
        </a:p>
        <a:p>
          <a:r>
            <a:rPr lang="en-US" sz="1100" b="1" u="sng" baseline="0">
              <a:solidFill>
                <a:schemeClr val="dk1"/>
              </a:solidFill>
              <a:effectLst/>
              <a:latin typeface="+mn-lt"/>
              <a:ea typeface="+mn-ea"/>
              <a:cs typeface="+mn-cs"/>
            </a:rPr>
            <a:t>Benefits Estimator Tab: </a:t>
          </a:r>
          <a:r>
            <a:rPr lang="en-US" sz="1100" b="0" baseline="0">
              <a:solidFill>
                <a:schemeClr val="dk1"/>
              </a:solidFill>
              <a:effectLst/>
              <a:latin typeface="+mn-lt"/>
              <a:ea typeface="+mn-ea"/>
              <a:cs typeface="+mn-cs"/>
            </a:rPr>
            <a:t>Use this tab to estimate the costs of employer and employee-paid fringe benefit costs applicable to your payouts.</a:t>
          </a:r>
        </a:p>
        <a:p>
          <a:endParaRPr lang="en-US" sz="1100" b="0" baseline="0">
            <a:solidFill>
              <a:schemeClr val="dk1"/>
            </a:solidFill>
            <a:effectLst/>
            <a:latin typeface="+mn-lt"/>
            <a:ea typeface="+mn-ea"/>
            <a:cs typeface="+mn-cs"/>
          </a:endParaRPr>
        </a:p>
        <a:p>
          <a:r>
            <a:rPr lang="en-US" sz="1100" b="1" u="sng" baseline="0">
              <a:solidFill>
                <a:schemeClr val="dk1"/>
              </a:solidFill>
              <a:effectLst/>
              <a:latin typeface="+mn-lt"/>
              <a:ea typeface="+mn-ea"/>
              <a:cs typeface="+mn-cs"/>
            </a:rPr>
            <a:t>Payout Estimator Tab:</a:t>
          </a:r>
          <a:r>
            <a:rPr lang="en-US" sz="1100" b="0" baseline="0">
              <a:solidFill>
                <a:schemeClr val="dk1"/>
              </a:solidFill>
              <a:effectLst/>
              <a:latin typeface="+mn-lt"/>
              <a:ea typeface="+mn-ea"/>
              <a:cs typeface="+mn-cs"/>
            </a:rPr>
            <a:t> This tab uses information entered in the Data Entry and Benefits Estimator tabs to estimate gross payout amounts, fringe benefit and deduction costs, and net payout amounts by campus, eligible staff type, and payment date. No data entry is required in this tab.</a:t>
          </a:r>
        </a:p>
        <a:p>
          <a:pPr eaLnBrk="1" fontAlgn="auto" latinLnBrk="0" hangingPunct="1"/>
          <a:endParaRPr lang="en-US" sz="1100" b="1" u="sng" baseline="0">
            <a:solidFill>
              <a:schemeClr val="dk1"/>
            </a:solidFill>
            <a:effectLst/>
            <a:latin typeface="+mn-lt"/>
            <a:ea typeface="+mn-ea"/>
            <a:cs typeface="+mn-cs"/>
          </a:endParaRPr>
        </a:p>
        <a:p>
          <a:pPr eaLnBrk="1" fontAlgn="auto" latinLnBrk="0" hangingPunct="1"/>
          <a:r>
            <a:rPr lang="en-US" sz="1100" b="1" u="sng" baseline="0">
              <a:solidFill>
                <a:schemeClr val="dk1"/>
              </a:solidFill>
              <a:effectLst/>
              <a:latin typeface="+mn-lt"/>
              <a:ea typeface="+mn-ea"/>
              <a:cs typeface="+mn-cs"/>
            </a:rPr>
            <a:t>Payout Summary Tab: </a:t>
          </a:r>
          <a:r>
            <a:rPr lang="en-US" sz="1100" b="0" baseline="0">
              <a:solidFill>
                <a:schemeClr val="dk1"/>
              </a:solidFill>
              <a:effectLst/>
              <a:latin typeface="+mn-lt"/>
              <a:ea typeface="+mn-ea"/>
              <a:cs typeface="+mn-cs"/>
            </a:rPr>
            <a:t>This tab summarizes the TIA incentive payouts information estimated in the Payout Estimator tab by campus and LEA totals. Summary tables are provided for gross payouts, employer-paid fringe benefit costs, total employer/LEA costs, employee deductions, and net payouts.</a:t>
          </a:r>
        </a:p>
        <a:p>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Planning Notes Tab: </a:t>
          </a:r>
          <a:r>
            <a:rPr lang="en-US" sz="1100">
              <a:solidFill>
                <a:schemeClr val="dk1"/>
              </a:solidFill>
              <a:effectLst/>
              <a:latin typeface="+mn-lt"/>
              <a:ea typeface="+mn-ea"/>
              <a:cs typeface="+mn-cs"/>
            </a:rPr>
            <a:t>Use this tab for jotting down questions raised, decisions made, rationales, and possible future revisions for your work in each tab of the model. </a:t>
          </a:r>
          <a:endParaRPr lang="en-US">
            <a:effectLst/>
          </a:endParaRPr>
        </a:p>
      </xdr:txBody>
    </xdr:sp>
    <xdr:clientData/>
  </xdr:twoCellAnchor>
  <xdr:twoCellAnchor>
    <xdr:from>
      <xdr:col>0</xdr:col>
      <xdr:colOff>19050</xdr:colOff>
      <xdr:row>8</xdr:row>
      <xdr:rowOff>0</xdr:rowOff>
    </xdr:from>
    <xdr:to>
      <xdr:col>16</xdr:col>
      <xdr:colOff>0</xdr:colOff>
      <xdr:row>8</xdr:row>
      <xdr:rowOff>0</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9050" y="1943100"/>
          <a:ext cx="958215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11</xdr:row>
      <xdr:rowOff>9525</xdr:rowOff>
    </xdr:from>
    <xdr:to>
      <xdr:col>15</xdr:col>
      <xdr:colOff>590550</xdr:colOff>
      <xdr:row>11</xdr:row>
      <xdr:rowOff>57150</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flipV="1">
          <a:off x="38100" y="2524125"/>
          <a:ext cx="9553575" cy="476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588820</xdr:colOff>
      <xdr:row>0</xdr:row>
      <xdr:rowOff>60614</xdr:rowOff>
    </xdr:from>
    <xdr:to>
      <xdr:col>11</xdr:col>
      <xdr:colOff>943412</xdr:colOff>
      <xdr:row>1</xdr:row>
      <xdr:rowOff>796</xdr:rowOff>
    </xdr:to>
    <xdr:pic>
      <xdr:nvPicPr>
        <xdr:cNvPr id="3" name="Picture 2" descr="A couple of logos of different colors&#10;&#10;Description automatically generated">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65434" y="60614"/>
          <a:ext cx="2188414" cy="525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228600</xdr:colOff>
      <xdr:row>0</xdr:row>
      <xdr:rowOff>9525</xdr:rowOff>
    </xdr:from>
    <xdr:to>
      <xdr:col>5</xdr:col>
      <xdr:colOff>1589776</xdr:colOff>
      <xdr:row>1</xdr:row>
      <xdr:rowOff>0</xdr:rowOff>
    </xdr:to>
    <xdr:pic>
      <xdr:nvPicPr>
        <xdr:cNvPr id="2" name="Picture 1" descr="A picture containing diagram, arrow&#10;&#10;Description automatically generated">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0700" y="9525"/>
          <a:ext cx="2170801" cy="6000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266700</xdr:colOff>
          <xdr:row>6</xdr:row>
          <xdr:rowOff>514350</xdr:rowOff>
        </xdr:from>
        <xdr:to>
          <xdr:col>4</xdr:col>
          <xdr:colOff>527050</xdr:colOff>
          <xdr:row>8</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171450</xdr:rowOff>
        </xdr:from>
        <xdr:to>
          <xdr:col>4</xdr:col>
          <xdr:colOff>476250</xdr:colOff>
          <xdr:row>9</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165100</xdr:rowOff>
        </xdr:from>
        <xdr:to>
          <xdr:col>4</xdr:col>
          <xdr:colOff>476250</xdr:colOff>
          <xdr:row>10</xdr:row>
          <xdr:rowOff>12700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171450</xdr:rowOff>
        </xdr:from>
        <xdr:to>
          <xdr:col>4</xdr:col>
          <xdr:colOff>476250</xdr:colOff>
          <xdr:row>11</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171450</xdr:rowOff>
        </xdr:from>
        <xdr:to>
          <xdr:col>4</xdr:col>
          <xdr:colOff>476250</xdr:colOff>
          <xdr:row>12</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165100</xdr:rowOff>
        </xdr:from>
        <xdr:to>
          <xdr:col>4</xdr:col>
          <xdr:colOff>476250</xdr:colOff>
          <xdr:row>13</xdr:row>
          <xdr:rowOff>12700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165100</xdr:rowOff>
        </xdr:from>
        <xdr:to>
          <xdr:col>4</xdr:col>
          <xdr:colOff>476250</xdr:colOff>
          <xdr:row>14</xdr:row>
          <xdr:rowOff>12700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152400</xdr:rowOff>
        </xdr:from>
        <xdr:to>
          <xdr:col>4</xdr:col>
          <xdr:colOff>476250</xdr:colOff>
          <xdr:row>15</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171450</xdr:rowOff>
        </xdr:from>
        <xdr:to>
          <xdr:col>4</xdr:col>
          <xdr:colOff>476250</xdr:colOff>
          <xdr:row>19</xdr:row>
          <xdr:rowOff>19050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184150</xdr:rowOff>
        </xdr:from>
        <xdr:to>
          <xdr:col>4</xdr:col>
          <xdr:colOff>476250</xdr:colOff>
          <xdr:row>16</xdr:row>
          <xdr:rowOff>31750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184150</xdr:rowOff>
        </xdr:from>
        <xdr:to>
          <xdr:col>4</xdr:col>
          <xdr:colOff>476250</xdr:colOff>
          <xdr:row>17</xdr:row>
          <xdr:rowOff>31750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171450</xdr:rowOff>
        </xdr:from>
        <xdr:to>
          <xdr:col>4</xdr:col>
          <xdr:colOff>476250</xdr:colOff>
          <xdr:row>18</xdr:row>
          <xdr:rowOff>19050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13</xdr:col>
      <xdr:colOff>638175</xdr:colOff>
      <xdr:row>0</xdr:row>
      <xdr:rowOff>9526</xdr:rowOff>
    </xdr:from>
    <xdr:to>
      <xdr:col>15</xdr:col>
      <xdr:colOff>940639</xdr:colOff>
      <xdr:row>1</xdr:row>
      <xdr:rowOff>0</xdr:rowOff>
    </xdr:to>
    <xdr:pic>
      <xdr:nvPicPr>
        <xdr:cNvPr id="4" name="Picture 3" descr="A couple of logos of different colors&#10;&#10;Description automatically generated">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49650" y="9526"/>
          <a:ext cx="2188414" cy="5619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809625</xdr:colOff>
      <xdr:row>0</xdr:row>
      <xdr:rowOff>9525</xdr:rowOff>
    </xdr:from>
    <xdr:to>
      <xdr:col>6</xdr:col>
      <xdr:colOff>978739</xdr:colOff>
      <xdr:row>1</xdr:row>
      <xdr:rowOff>0</xdr:rowOff>
    </xdr:to>
    <xdr:pic>
      <xdr:nvPicPr>
        <xdr:cNvPr id="3" name="Picture 2" descr="A couple of logos of different colors&#10;&#10;Description automatically generated">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9900" y="9525"/>
          <a:ext cx="2188414" cy="485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2251494</xdr:colOff>
      <xdr:row>1</xdr:row>
      <xdr:rowOff>2083</xdr:rowOff>
    </xdr:to>
    <xdr:pic>
      <xdr:nvPicPr>
        <xdr:cNvPr id="2" name="Picture 1" descr="A picture containing diagram, arrow&#10;&#10;Description automatically generated">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2200" y="0"/>
          <a:ext cx="2251494" cy="649783"/>
        </a:xfrm>
        <a:prstGeom prst="rect">
          <a:avLst/>
        </a:prstGeom>
      </xdr:spPr>
    </xdr:pic>
    <xdr:clientData/>
  </xdr:twoCellAnchor>
  <xdr:twoCellAnchor>
    <xdr:from>
      <xdr:col>0</xdr:col>
      <xdr:colOff>0</xdr:colOff>
      <xdr:row>1</xdr:row>
      <xdr:rowOff>25879</xdr:rowOff>
    </xdr:from>
    <xdr:to>
      <xdr:col>2</xdr:col>
      <xdr:colOff>0</xdr:colOff>
      <xdr:row>64</xdr:row>
      <xdr:rowOff>161925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0" y="673579"/>
          <a:ext cx="8753475" cy="12137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Use this</a:t>
          </a:r>
          <a:r>
            <a:rPr lang="en-US" sz="1200" b="1" baseline="0"/>
            <a:t> space to add notes about </a:t>
          </a:r>
          <a:r>
            <a:rPr lang="en-US" sz="1200" b="1" baseline="0">
              <a:solidFill>
                <a:schemeClr val="dk1"/>
              </a:solidFill>
              <a:effectLst/>
              <a:latin typeface="+mn-lt"/>
              <a:ea typeface="+mn-ea"/>
              <a:cs typeface="+mn-cs"/>
            </a:rPr>
            <a:t>questions raised, </a:t>
          </a:r>
          <a:r>
            <a:rPr lang="en-US" sz="1200" b="1" baseline="0"/>
            <a:t>decisions made, rationales, and possible future revisions as you develop your TIA incentives payout plan. </a:t>
          </a:r>
        </a:p>
        <a:p>
          <a:endParaRPr lang="en-US" sz="1100" b="1" baseline="0"/>
        </a:p>
        <a:p>
          <a:endParaRPr lang="en-US" sz="1100" b="1" baseline="0"/>
        </a:p>
        <a:p>
          <a:r>
            <a:rPr lang="en-US" sz="1100" b="1" baseline="0"/>
            <a:t>Data Entry Tab:</a:t>
          </a:r>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r>
            <a:rPr lang="en-US" sz="1100" b="1" baseline="0"/>
            <a:t>Benefits Estimator Tab:</a:t>
          </a:r>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r>
            <a:rPr lang="en-US" sz="1100" b="1" baseline="0"/>
            <a:t>Payout Estimator Tab:</a:t>
          </a:r>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baseline="0"/>
        </a:p>
        <a:p>
          <a:endParaRPr lang="en-US" sz="1100" b="1"/>
        </a:p>
        <a:p>
          <a:endParaRPr lang="en-US" sz="1100" b="1"/>
        </a:p>
        <a:p>
          <a:endParaRPr lang="en-US" sz="1100" b="1"/>
        </a:p>
        <a:p>
          <a:endParaRPr lang="en-US" sz="1100" b="1"/>
        </a:p>
        <a:p>
          <a:endParaRPr lang="en-US" sz="1100" b="1"/>
        </a:p>
        <a:p>
          <a:r>
            <a:rPr lang="en-US" sz="1100" b="1"/>
            <a:t>Payout</a:t>
          </a:r>
          <a:r>
            <a:rPr lang="en-US" sz="1100" b="1" baseline="0"/>
            <a:t> Summary </a:t>
          </a:r>
          <a:r>
            <a:rPr lang="en-US" sz="1100" b="1"/>
            <a:t>Tab:</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46D9-E392-4DFF-80E3-51D391E933B1}">
  <dimension ref="A1:P164"/>
  <sheetViews>
    <sheetView showGridLines="0" workbookViewId="0">
      <selection activeCell="X15" sqref="X15"/>
    </sheetView>
  </sheetViews>
  <sheetFormatPr defaultColWidth="9" defaultRowHeight="14.45"/>
  <sheetData>
    <row r="1" spans="1:16" ht="48.4" customHeight="1">
      <c r="A1" s="360" t="s">
        <v>0</v>
      </c>
      <c r="B1" s="361"/>
      <c r="C1" s="361"/>
      <c r="D1" s="361"/>
      <c r="E1" s="361"/>
      <c r="F1" s="361"/>
      <c r="G1" s="361"/>
      <c r="H1" s="361"/>
      <c r="I1" s="212"/>
      <c r="J1" s="212"/>
      <c r="K1" s="212"/>
      <c r="L1" s="213"/>
      <c r="M1" s="11"/>
      <c r="N1" s="11"/>
      <c r="O1" s="11"/>
      <c r="P1" s="210"/>
    </row>
    <row r="164" ht="12.95" customHeight="1"/>
  </sheetData>
  <sheetProtection algorithmName="SHA-512" hashValue="4FeUhp7c9jFfGTrtCZy5FTh/gb9OxiAiDZUXoBX1L8cFMvoZEqATiIFoWnufAV2RiWsoFKxaxQmlskwFIuLVWg==" saltValue="TWM7EVResV8gw7q7EOMGLQ==" spinCount="100000" sheet="1" objects="1" scenarios="1"/>
  <mergeCells count="1">
    <mergeCell ref="A1:H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A0DA9-9142-4E3C-97F0-F125EE85C3CE}">
  <dimension ref="A1:T112"/>
  <sheetViews>
    <sheetView showGridLines="0" zoomScale="110" zoomScaleNormal="110" workbookViewId="0">
      <selection activeCell="A12" sqref="A12:L12"/>
    </sheetView>
  </sheetViews>
  <sheetFormatPr defaultRowHeight="14.45"/>
  <cols>
    <col min="1" max="1" width="10" customWidth="1"/>
    <col min="2" max="2" width="83.140625" customWidth="1"/>
    <col min="3" max="5" width="14.140625" customWidth="1"/>
    <col min="6" max="6" width="14.85546875" customWidth="1"/>
    <col min="7" max="11" width="13.7109375" customWidth="1"/>
    <col min="12" max="12" width="14.28515625" customWidth="1"/>
    <col min="13" max="13" width="12.7109375" customWidth="1"/>
    <col min="14" max="14" width="11.28515625" bestFit="1" customWidth="1"/>
    <col min="15" max="17" width="10.28515625" bestFit="1" customWidth="1"/>
    <col min="18" max="18" width="9.85546875" bestFit="1" customWidth="1"/>
    <col min="19" max="19" width="10.28515625" customWidth="1"/>
    <col min="20" max="20" width="9.85546875" bestFit="1" customWidth="1"/>
  </cols>
  <sheetData>
    <row r="1" spans="1:15" ht="46.5" customHeight="1">
      <c r="A1" s="413" t="s">
        <v>1</v>
      </c>
      <c r="B1" s="414"/>
      <c r="C1" s="412" t="s">
        <v>2</v>
      </c>
      <c r="D1" s="534"/>
      <c r="E1" s="534"/>
      <c r="F1" s="534"/>
      <c r="G1" s="534"/>
      <c r="H1" s="534"/>
      <c r="I1" s="534"/>
      <c r="J1" s="11"/>
      <c r="K1" s="11"/>
      <c r="L1" s="210"/>
    </row>
    <row r="2" spans="1:15">
      <c r="A2" s="439" t="s">
        <v>3</v>
      </c>
      <c r="B2" s="440"/>
      <c r="C2" s="440"/>
      <c r="D2" s="440"/>
      <c r="E2" s="440"/>
      <c r="F2" s="440"/>
      <c r="G2" s="440"/>
      <c r="H2" s="440"/>
      <c r="I2" s="440"/>
      <c r="J2" s="440"/>
      <c r="K2" s="440"/>
      <c r="L2" s="441"/>
    </row>
    <row r="3" spans="1:15">
      <c r="A3" s="442"/>
      <c r="B3" s="443"/>
      <c r="C3" s="443"/>
      <c r="D3" s="443"/>
      <c r="E3" s="443"/>
      <c r="F3" s="443"/>
      <c r="G3" s="443"/>
      <c r="H3" s="443"/>
      <c r="I3" s="443"/>
      <c r="J3" s="443"/>
      <c r="K3" s="443"/>
      <c r="L3" s="444"/>
    </row>
    <row r="4" spans="1:15">
      <c r="A4" s="415" t="s">
        <v>4</v>
      </c>
      <c r="B4" s="416"/>
      <c r="C4" s="458"/>
      <c r="D4" s="459"/>
      <c r="E4" s="460"/>
      <c r="F4" s="313"/>
      <c r="G4" s="214"/>
      <c r="H4" s="214"/>
      <c r="I4" s="214"/>
      <c r="J4" s="214"/>
      <c r="K4" s="214"/>
      <c r="L4" s="215"/>
    </row>
    <row r="5" spans="1:15">
      <c r="B5" s="3"/>
      <c r="C5" s="11"/>
      <c r="D5" s="11"/>
    </row>
    <row r="6" spans="1:15" ht="14.25" customHeight="1">
      <c r="A6" s="432" t="s">
        <v>5</v>
      </c>
      <c r="B6" s="433"/>
      <c r="C6" s="465" t="s">
        <v>6</v>
      </c>
      <c r="D6" s="466"/>
      <c r="E6" s="467"/>
      <c r="F6" s="216"/>
      <c r="G6" s="217"/>
      <c r="H6" s="217"/>
      <c r="I6" s="217"/>
      <c r="J6" s="217"/>
      <c r="K6" s="217"/>
      <c r="L6" s="218"/>
    </row>
    <row r="7" spans="1:15">
      <c r="A7" s="434" t="s">
        <v>7</v>
      </c>
      <c r="B7" s="435"/>
      <c r="C7" s="468" t="s">
        <v>8</v>
      </c>
      <c r="D7" s="469"/>
      <c r="E7" s="470"/>
      <c r="F7" s="32"/>
      <c r="G7" s="32"/>
      <c r="H7" s="32"/>
      <c r="I7" s="32"/>
      <c r="J7" s="32"/>
      <c r="K7" s="32"/>
      <c r="L7" s="33"/>
    </row>
    <row r="10" spans="1:15" ht="31.9" customHeight="1">
      <c r="A10" s="388" t="str">
        <f>CONCATENATE("Designated Teacher Information for:"," ",C7)</f>
        <v>Designated Teacher Information for: 2022-23</v>
      </c>
      <c r="B10" s="421"/>
      <c r="C10" s="421"/>
      <c r="D10" s="421"/>
      <c r="E10" s="421"/>
      <c r="F10" s="421"/>
      <c r="G10" s="421"/>
      <c r="H10" s="421"/>
      <c r="I10" s="421"/>
      <c r="J10" s="421"/>
      <c r="K10" s="421"/>
      <c r="L10" s="422"/>
    </row>
    <row r="11" spans="1:15" ht="23.1" customHeight="1">
      <c r="A11" s="423" t="s">
        <v>9</v>
      </c>
      <c r="B11" s="424"/>
      <c r="C11" s="424"/>
      <c r="D11" s="424"/>
      <c r="E11" s="424"/>
      <c r="F11" s="424"/>
      <c r="G11" s="424"/>
      <c r="H11" s="424"/>
      <c r="I11" s="424"/>
      <c r="J11" s="424"/>
      <c r="K11" s="424"/>
      <c r="L11" s="425"/>
    </row>
    <row r="12" spans="1:15" s="276" customFormat="1" ht="141.75" customHeight="1">
      <c r="A12" s="445" t="s">
        <v>10</v>
      </c>
      <c r="B12" s="446"/>
      <c r="C12" s="446"/>
      <c r="D12" s="446"/>
      <c r="E12" s="446"/>
      <c r="F12" s="446"/>
      <c r="G12" s="446"/>
      <c r="H12" s="446"/>
      <c r="I12" s="446"/>
      <c r="J12" s="446"/>
      <c r="K12" s="446"/>
      <c r="L12" s="447"/>
      <c r="M12" s="126"/>
    </row>
    <row r="13" spans="1:15" ht="16.149999999999999" customHeight="1">
      <c r="A13" s="28"/>
      <c r="B13" s="463" t="s">
        <v>11</v>
      </c>
      <c r="C13" s="418" t="s">
        <v>12</v>
      </c>
      <c r="D13" s="419"/>
      <c r="E13" s="420"/>
      <c r="F13" s="418" t="s">
        <v>13</v>
      </c>
      <c r="G13" s="419"/>
      <c r="H13" s="420"/>
      <c r="I13" s="418" t="s">
        <v>14</v>
      </c>
      <c r="J13" s="419"/>
      <c r="K13" s="420"/>
      <c r="L13" s="20" t="s">
        <v>15</v>
      </c>
      <c r="M13" s="307"/>
    </row>
    <row r="14" spans="1:15" ht="29.1">
      <c r="A14" s="29"/>
      <c r="B14" s="464"/>
      <c r="C14" s="27" t="s">
        <v>16</v>
      </c>
      <c r="D14" s="27" t="s">
        <v>17</v>
      </c>
      <c r="E14" s="27" t="s">
        <v>15</v>
      </c>
      <c r="F14" s="27" t="s">
        <v>16</v>
      </c>
      <c r="G14" s="27" t="s">
        <v>17</v>
      </c>
      <c r="H14" s="27" t="s">
        <v>15</v>
      </c>
      <c r="I14" s="27" t="s">
        <v>16</v>
      </c>
      <c r="J14" s="27" t="s">
        <v>17</v>
      </c>
      <c r="K14" s="27" t="s">
        <v>15</v>
      </c>
      <c r="L14" s="21" t="s">
        <v>18</v>
      </c>
    </row>
    <row r="15" spans="1:15">
      <c r="A15" s="18" t="s">
        <v>19</v>
      </c>
      <c r="B15" s="359" t="s">
        <v>20</v>
      </c>
      <c r="C15" s="197"/>
      <c r="D15" s="200"/>
      <c r="E15" s="45">
        <f>C15*D15</f>
        <v>0</v>
      </c>
      <c r="F15" s="201"/>
      <c r="G15" s="200"/>
      <c r="H15" s="48">
        <f>F15*G15</f>
        <v>0</v>
      </c>
      <c r="I15" s="203"/>
      <c r="J15" s="200"/>
      <c r="K15" s="45">
        <f>I15*J15</f>
        <v>0</v>
      </c>
      <c r="L15" s="48">
        <f>E15+H15+K15</f>
        <v>0</v>
      </c>
      <c r="M15" s="86"/>
      <c r="O15" s="86"/>
    </row>
    <row r="16" spans="1:15">
      <c r="A16" s="18" t="s">
        <v>21</v>
      </c>
      <c r="B16" s="359" t="s">
        <v>22</v>
      </c>
      <c r="C16" s="198"/>
      <c r="D16" s="200"/>
      <c r="E16" s="46">
        <f t="shared" ref="E16:E20" si="0">C16*D16</f>
        <v>0</v>
      </c>
      <c r="F16" s="201"/>
      <c r="G16" s="200"/>
      <c r="H16" s="49">
        <f t="shared" ref="H16:H20" si="1">F16*G16</f>
        <v>0</v>
      </c>
      <c r="I16" s="204"/>
      <c r="J16" s="200"/>
      <c r="K16" s="46">
        <f t="shared" ref="K16:K20" si="2">I16*J16</f>
        <v>0</v>
      </c>
      <c r="L16" s="49">
        <f t="shared" ref="L16:L20" si="3">E16+H16+K16</f>
        <v>0</v>
      </c>
      <c r="M16" s="86"/>
    </row>
    <row r="17" spans="1:20">
      <c r="A17" s="18" t="s">
        <v>23</v>
      </c>
      <c r="B17" s="359" t="s">
        <v>24</v>
      </c>
      <c r="C17" s="198"/>
      <c r="D17" s="200"/>
      <c r="E17" s="46">
        <f t="shared" si="0"/>
        <v>0</v>
      </c>
      <c r="F17" s="202"/>
      <c r="G17" s="200"/>
      <c r="H17" s="49">
        <f t="shared" si="1"/>
        <v>0</v>
      </c>
      <c r="I17" s="204"/>
      <c r="J17" s="200"/>
      <c r="K17" s="46">
        <f t="shared" si="2"/>
        <v>0</v>
      </c>
      <c r="L17" s="49">
        <f t="shared" si="3"/>
        <v>0</v>
      </c>
      <c r="M17" s="86"/>
    </row>
    <row r="18" spans="1:20">
      <c r="A18" s="18" t="s">
        <v>25</v>
      </c>
      <c r="B18" s="359" t="s">
        <v>26</v>
      </c>
      <c r="C18" s="198"/>
      <c r="D18" s="200"/>
      <c r="E18" s="46">
        <f t="shared" si="0"/>
        <v>0</v>
      </c>
      <c r="F18" s="202"/>
      <c r="G18" s="200"/>
      <c r="H18" s="49">
        <f t="shared" si="1"/>
        <v>0</v>
      </c>
      <c r="I18" s="204"/>
      <c r="J18" s="200"/>
      <c r="K18" s="46">
        <f t="shared" si="2"/>
        <v>0</v>
      </c>
      <c r="L18" s="49">
        <f t="shared" si="3"/>
        <v>0</v>
      </c>
      <c r="M18" s="86"/>
    </row>
    <row r="19" spans="1:20">
      <c r="A19" s="18" t="s">
        <v>27</v>
      </c>
      <c r="B19" s="359" t="s">
        <v>28</v>
      </c>
      <c r="C19" s="198"/>
      <c r="D19" s="200"/>
      <c r="E19" s="46">
        <f t="shared" si="0"/>
        <v>0</v>
      </c>
      <c r="F19" s="202"/>
      <c r="G19" s="200"/>
      <c r="H19" s="49">
        <f t="shared" si="1"/>
        <v>0</v>
      </c>
      <c r="I19" s="204"/>
      <c r="J19" s="200"/>
      <c r="K19" s="46">
        <f t="shared" si="2"/>
        <v>0</v>
      </c>
      <c r="L19" s="49">
        <f t="shared" si="3"/>
        <v>0</v>
      </c>
      <c r="M19" s="86"/>
    </row>
    <row r="20" spans="1:20">
      <c r="A20" s="19" t="s">
        <v>29</v>
      </c>
      <c r="B20" s="359" t="s">
        <v>30</v>
      </c>
      <c r="C20" s="199"/>
      <c r="D20" s="200"/>
      <c r="E20" s="46">
        <f t="shared" si="0"/>
        <v>0</v>
      </c>
      <c r="F20" s="202"/>
      <c r="G20" s="200"/>
      <c r="H20" s="50">
        <f t="shared" si="1"/>
        <v>0</v>
      </c>
      <c r="I20" s="205"/>
      <c r="J20" s="200"/>
      <c r="K20" s="51">
        <f t="shared" si="2"/>
        <v>0</v>
      </c>
      <c r="L20" s="49">
        <f t="shared" si="3"/>
        <v>0</v>
      </c>
      <c r="M20" s="86"/>
    </row>
    <row r="21" spans="1:20">
      <c r="A21" s="22"/>
      <c r="B21" s="23" t="s">
        <v>31</v>
      </c>
      <c r="C21" s="24">
        <f>SUM(C15:C20)</f>
        <v>0</v>
      </c>
      <c r="D21" s="25"/>
      <c r="E21" s="47">
        <f>SUM(E15:E20)</f>
        <v>0</v>
      </c>
      <c r="F21" s="24">
        <f>SUM(F15:F20)</f>
        <v>0</v>
      </c>
      <c r="G21" s="47"/>
      <c r="H21" s="47">
        <f>SUM(H15:H20)</f>
        <v>0</v>
      </c>
      <c r="I21" s="24">
        <f>SUM(I15:I20)</f>
        <v>0</v>
      </c>
      <c r="J21" s="26"/>
      <c r="K21" s="47">
        <f>SUM(K15:K20)</f>
        <v>0</v>
      </c>
      <c r="L21" s="47">
        <f>SUM(L15:L20)</f>
        <v>0</v>
      </c>
      <c r="Q21" s="86"/>
      <c r="R21" s="86"/>
      <c r="S21" s="86"/>
      <c r="T21" s="86"/>
    </row>
    <row r="22" spans="1:20">
      <c r="B22" s="34"/>
      <c r="C22" s="35"/>
      <c r="D22" s="36"/>
      <c r="E22" s="36"/>
      <c r="F22" s="35"/>
      <c r="G22" s="3"/>
      <c r="H22" s="36"/>
      <c r="I22" s="35"/>
      <c r="J22" s="3"/>
      <c r="K22" s="36"/>
      <c r="L22" s="36"/>
    </row>
    <row r="23" spans="1:20" ht="31.9" customHeight="1">
      <c r="A23" s="426" t="str">
        <f>CONCATENATE("Allocating TIA Funds")</f>
        <v>Allocating TIA Funds</v>
      </c>
      <c r="B23" s="427"/>
      <c r="C23" s="427"/>
      <c r="D23" s="427"/>
      <c r="E23" s="427"/>
      <c r="F23" s="427"/>
      <c r="G23" s="427"/>
      <c r="H23" s="427"/>
      <c r="I23" s="427"/>
      <c r="J23" s="427"/>
      <c r="K23" s="427"/>
      <c r="L23" s="428"/>
    </row>
    <row r="24" spans="1:20" ht="205.5" customHeight="1">
      <c r="A24" s="429" t="s">
        <v>32</v>
      </c>
      <c r="B24" s="430"/>
      <c r="C24" s="430"/>
      <c r="D24" s="430"/>
      <c r="E24" s="430"/>
      <c r="F24" s="430"/>
      <c r="G24" s="430"/>
      <c r="H24" s="430"/>
      <c r="I24" s="430"/>
      <c r="J24" s="430"/>
      <c r="K24" s="430"/>
      <c r="L24" s="431"/>
    </row>
    <row r="25" spans="1:20" ht="21.75" customHeight="1">
      <c r="A25" s="368" t="s">
        <v>33</v>
      </c>
      <c r="B25" s="369"/>
      <c r="C25" s="369"/>
      <c r="D25" s="369"/>
      <c r="E25" s="369"/>
      <c r="F25" s="369"/>
      <c r="G25" s="191"/>
      <c r="H25" s="54"/>
      <c r="I25" s="54"/>
      <c r="J25" s="54"/>
      <c r="K25" s="54"/>
      <c r="L25" s="55"/>
    </row>
    <row r="26" spans="1:20" ht="42.75" customHeight="1">
      <c r="A26" s="456" t="s">
        <v>34</v>
      </c>
      <c r="B26" s="366"/>
      <c r="C26" s="188"/>
      <c r="D26" s="189"/>
      <c r="E26" s="190" t="s">
        <v>35</v>
      </c>
      <c r="F26" s="190" t="s">
        <v>36</v>
      </c>
      <c r="G26" s="290"/>
      <c r="H26" s="88"/>
      <c r="I26" s="88"/>
      <c r="J26" s="88"/>
      <c r="K26" s="88"/>
      <c r="L26" s="89"/>
    </row>
    <row r="27" spans="1:20">
      <c r="A27" s="37" t="s">
        <v>37</v>
      </c>
      <c r="B27" s="38"/>
      <c r="C27" s="176"/>
      <c r="D27" s="173"/>
      <c r="E27" s="291">
        <v>0</v>
      </c>
      <c r="F27" s="44">
        <f>$E27*$L21</f>
        <v>0</v>
      </c>
      <c r="G27" s="192" t="str">
        <f>IF(E27&lt;0.9,"This percentage must be at least 90%."," ")</f>
        <v>This percentage must be at least 90%.</v>
      </c>
      <c r="H27" s="177"/>
      <c r="I27" s="88"/>
      <c r="J27" s="56"/>
      <c r="K27" s="56"/>
      <c r="L27" s="57"/>
    </row>
    <row r="28" spans="1:20" ht="14.25" customHeight="1">
      <c r="A28" s="39" t="s">
        <v>38</v>
      </c>
      <c r="B28" s="40"/>
      <c r="C28" s="175"/>
      <c r="D28" s="174"/>
      <c r="E28" s="41">
        <f>1-E27</f>
        <v>1</v>
      </c>
      <c r="F28" s="44">
        <f>$L21-$F27</f>
        <v>0</v>
      </c>
      <c r="G28" s="193"/>
      <c r="H28" s="56"/>
      <c r="I28" s="56"/>
      <c r="J28" s="56"/>
      <c r="K28" s="56"/>
      <c r="L28" s="57"/>
    </row>
    <row r="29" spans="1:20" ht="21.75" customHeight="1">
      <c r="A29" s="368" t="s">
        <v>39</v>
      </c>
      <c r="B29" s="369"/>
      <c r="C29" s="369"/>
      <c r="D29" s="369"/>
      <c r="E29" s="369"/>
      <c r="F29" s="369"/>
      <c r="G29" s="193"/>
      <c r="H29" s="56"/>
      <c r="I29" s="56"/>
      <c r="J29" s="56"/>
      <c r="K29" s="56"/>
      <c r="L29" s="57"/>
    </row>
    <row r="30" spans="1:20" ht="51" customHeight="1">
      <c r="A30" s="379" t="s">
        <v>40</v>
      </c>
      <c r="B30" s="380"/>
      <c r="C30" s="381"/>
      <c r="D30" s="381"/>
      <c r="E30" s="382"/>
      <c r="F30" s="173"/>
      <c r="G30" s="193"/>
      <c r="H30" s="56"/>
      <c r="I30" s="56"/>
      <c r="J30" s="56"/>
      <c r="K30" s="56"/>
      <c r="L30" s="57"/>
    </row>
    <row r="31" spans="1:20" ht="30.75" customHeight="1">
      <c r="A31" s="400" t="s">
        <v>41</v>
      </c>
      <c r="B31" s="401"/>
      <c r="C31" s="401"/>
      <c r="D31" s="402"/>
      <c r="E31" s="314" t="s">
        <v>42</v>
      </c>
      <c r="F31" s="131"/>
      <c r="G31" s="193"/>
      <c r="H31" s="56"/>
      <c r="I31" s="56"/>
      <c r="J31" s="56"/>
      <c r="K31" s="56"/>
      <c r="L31" s="57"/>
    </row>
    <row r="32" spans="1:20" ht="17.25" customHeight="1">
      <c r="A32" s="365" t="s">
        <v>43</v>
      </c>
      <c r="B32" s="366"/>
      <c r="C32" s="366"/>
      <c r="D32" s="367"/>
      <c r="E32" s="315">
        <v>0</v>
      </c>
      <c r="F32" s="154">
        <f>ROUND(F27*E32,2)</f>
        <v>0</v>
      </c>
      <c r="G32" s="193"/>
      <c r="H32" s="56"/>
      <c r="I32" s="56"/>
      <c r="J32" s="56"/>
      <c r="K32" s="56"/>
      <c r="L32" s="57"/>
      <c r="M32" s="86"/>
    </row>
    <row r="33" spans="1:14" ht="21.75" customHeight="1">
      <c r="A33" s="368" t="s">
        <v>44</v>
      </c>
      <c r="B33" s="369"/>
      <c r="C33" s="369"/>
      <c r="D33" s="369"/>
      <c r="E33" s="369"/>
      <c r="F33" s="369"/>
      <c r="G33" s="193"/>
      <c r="H33" s="56"/>
      <c r="I33" s="56"/>
      <c r="J33" s="56"/>
      <c r="K33" s="56"/>
      <c r="L33" s="57"/>
      <c r="M33" s="86"/>
    </row>
    <row r="34" spans="1:14" ht="30.75" customHeight="1">
      <c r="A34" s="370" t="s">
        <v>45</v>
      </c>
      <c r="B34" s="371"/>
      <c r="C34" s="371"/>
      <c r="D34" s="372"/>
      <c r="E34" s="314" t="s">
        <v>42</v>
      </c>
      <c r="F34" s="131"/>
      <c r="G34" s="193"/>
      <c r="H34" s="56"/>
      <c r="I34" s="56"/>
      <c r="J34" s="56"/>
      <c r="K34" s="56"/>
      <c r="L34" s="57"/>
      <c r="M34" s="86"/>
    </row>
    <row r="35" spans="1:14" ht="17.25" customHeight="1">
      <c r="A35" s="373" t="s">
        <v>46</v>
      </c>
      <c r="B35" s="374"/>
      <c r="C35" s="374"/>
      <c r="D35" s="375"/>
      <c r="E35" s="315">
        <v>0</v>
      </c>
      <c r="F35" s="154">
        <f>D44</f>
        <v>0</v>
      </c>
      <c r="G35" s="193"/>
      <c r="H35" s="294"/>
      <c r="I35" s="56"/>
      <c r="J35" s="56"/>
      <c r="K35" s="56"/>
      <c r="L35" s="57"/>
      <c r="M35" s="86"/>
    </row>
    <row r="36" spans="1:14" ht="15" customHeight="1">
      <c r="A36" s="376" t="s">
        <v>47</v>
      </c>
      <c r="B36" s="377"/>
      <c r="C36" s="377"/>
      <c r="D36" s="378"/>
      <c r="E36" s="315">
        <v>0</v>
      </c>
      <c r="F36" s="154">
        <f>E44</f>
        <v>0</v>
      </c>
      <c r="G36" s="193"/>
      <c r="H36" s="56"/>
      <c r="I36" s="56"/>
      <c r="J36" s="56"/>
      <c r="K36" s="56"/>
      <c r="L36" s="57"/>
      <c r="M36" s="86"/>
    </row>
    <row r="37" spans="1:14" ht="61.5" customHeight="1">
      <c r="A37" s="399" t="s">
        <v>48</v>
      </c>
      <c r="B37" s="381"/>
      <c r="C37" s="382"/>
      <c r="D37" s="68" t="s">
        <v>49</v>
      </c>
      <c r="E37" s="68" t="s">
        <v>50</v>
      </c>
      <c r="F37" s="68" t="s">
        <v>51</v>
      </c>
      <c r="G37" s="193"/>
      <c r="H37" s="56"/>
      <c r="I37" s="56"/>
      <c r="J37" s="56"/>
      <c r="K37" s="56"/>
      <c r="L37" s="57"/>
    </row>
    <row r="38" spans="1:14" ht="15" customHeight="1">
      <c r="A38" s="18" t="s">
        <v>19</v>
      </c>
      <c r="B38" s="114" t="str">
        <f t="shared" ref="B38:B43" si="4">IF(B15=0," ",B15)</f>
        <v>BEST EL</v>
      </c>
      <c r="C38" s="316"/>
      <c r="D38" s="317">
        <f t="shared" ref="D38:D43" si="5">IF(D70&gt;0,L15*$E$35,0)</f>
        <v>0</v>
      </c>
      <c r="E38" s="317">
        <f t="shared" ref="E38:E43" si="6">IF(E70&gt;0,L15*$E$36,0)</f>
        <v>0</v>
      </c>
      <c r="F38" s="317">
        <f>D38+E38</f>
        <v>0</v>
      </c>
      <c r="G38" s="193"/>
      <c r="H38" s="56"/>
      <c r="I38" s="56"/>
      <c r="J38" s="56"/>
      <c r="K38" s="56"/>
      <c r="L38" s="57"/>
      <c r="N38" s="86"/>
    </row>
    <row r="39" spans="1:14" ht="15" customHeight="1">
      <c r="A39" s="18" t="s">
        <v>21</v>
      </c>
      <c r="B39" s="114" t="str">
        <f t="shared" si="4"/>
        <v>BESTACCELERATED H S</v>
      </c>
      <c r="C39" s="316"/>
      <c r="D39" s="317">
        <f t="shared" si="5"/>
        <v>0</v>
      </c>
      <c r="E39" s="317">
        <f t="shared" si="6"/>
        <v>0</v>
      </c>
      <c r="F39" s="317">
        <f t="shared" ref="F39:F43" si="7">D39+E39</f>
        <v>0</v>
      </c>
      <c r="G39" s="193"/>
      <c r="H39" s="56"/>
      <c r="I39" s="56"/>
      <c r="J39" s="56"/>
      <c r="K39" s="56"/>
      <c r="L39" s="57"/>
    </row>
    <row r="40" spans="1:14" ht="15" customHeight="1">
      <c r="A40" s="18" t="s">
        <v>23</v>
      </c>
      <c r="B40" s="114" t="str">
        <f t="shared" si="4"/>
        <v>BEST MIDDLE</v>
      </c>
      <c r="C40" s="316"/>
      <c r="D40" s="317">
        <f t="shared" si="5"/>
        <v>0</v>
      </c>
      <c r="E40" s="317">
        <f t="shared" si="6"/>
        <v>0</v>
      </c>
      <c r="F40" s="317">
        <f t="shared" si="7"/>
        <v>0</v>
      </c>
      <c r="G40" s="193"/>
      <c r="H40" s="56"/>
      <c r="I40" s="56"/>
      <c r="J40" s="56"/>
      <c r="K40" s="56"/>
      <c r="L40" s="57"/>
    </row>
    <row r="41" spans="1:14" ht="15" customHeight="1">
      <c r="A41" s="18" t="s">
        <v>25</v>
      </c>
      <c r="B41" s="114" t="str">
        <f t="shared" si="4"/>
        <v>NORTHWEST BEST EL</v>
      </c>
      <c r="C41" s="316"/>
      <c r="D41" s="317">
        <f t="shared" si="5"/>
        <v>0</v>
      </c>
      <c r="E41" s="317">
        <f t="shared" si="6"/>
        <v>0</v>
      </c>
      <c r="F41" s="317">
        <f t="shared" si="7"/>
        <v>0</v>
      </c>
      <c r="G41" s="193"/>
      <c r="H41" s="56"/>
      <c r="I41" s="56"/>
      <c r="J41" s="56"/>
      <c r="K41" s="56"/>
      <c r="L41" s="57"/>
    </row>
    <row r="42" spans="1:14" ht="15" customHeight="1">
      <c r="A42" s="18" t="s">
        <v>27</v>
      </c>
      <c r="B42" s="114" t="str">
        <f t="shared" si="4"/>
        <v>SOUTH BEST EL</v>
      </c>
      <c r="C42" s="316"/>
      <c r="D42" s="317">
        <f t="shared" si="5"/>
        <v>0</v>
      </c>
      <c r="E42" s="317">
        <f t="shared" si="6"/>
        <v>0</v>
      </c>
      <c r="F42" s="317">
        <f t="shared" si="7"/>
        <v>0</v>
      </c>
      <c r="G42" s="193"/>
      <c r="H42" s="56"/>
      <c r="I42" s="56"/>
      <c r="J42" s="56"/>
      <c r="K42" s="56"/>
      <c r="L42" s="57"/>
    </row>
    <row r="43" spans="1:14" ht="15" customHeight="1">
      <c r="A43" s="19" t="s">
        <v>29</v>
      </c>
      <c r="B43" s="114" t="str">
        <f t="shared" si="4"/>
        <v>EAST BEST EL</v>
      </c>
      <c r="C43" s="316"/>
      <c r="D43" s="317">
        <f t="shared" si="5"/>
        <v>0</v>
      </c>
      <c r="E43" s="317">
        <f t="shared" si="6"/>
        <v>0</v>
      </c>
      <c r="F43" s="317">
        <f t="shared" si="7"/>
        <v>0</v>
      </c>
      <c r="G43" s="193"/>
      <c r="H43" s="56"/>
      <c r="I43" s="56"/>
      <c r="J43" s="56"/>
      <c r="K43" s="56"/>
      <c r="L43" s="57"/>
    </row>
    <row r="44" spans="1:14" ht="15" customHeight="1">
      <c r="A44" s="318"/>
      <c r="B44" s="23" t="s">
        <v>52</v>
      </c>
      <c r="C44" s="319"/>
      <c r="D44" s="320">
        <f>SUM(D38:D43)</f>
        <v>0</v>
      </c>
      <c r="E44" s="321">
        <f>SUM(E38:E43)</f>
        <v>0</v>
      </c>
      <c r="F44" s="322">
        <f>SUM(F38:F43)</f>
        <v>0</v>
      </c>
      <c r="G44" s="193"/>
      <c r="H44" s="56"/>
      <c r="I44" s="56"/>
      <c r="J44" s="56"/>
      <c r="K44" s="56"/>
      <c r="L44" s="57"/>
    </row>
    <row r="45" spans="1:14" ht="17.25" customHeight="1">
      <c r="A45" s="40"/>
      <c r="B45" s="188"/>
      <c r="C45" s="188"/>
      <c r="D45" s="188"/>
      <c r="E45" s="323"/>
      <c r="F45" s="324"/>
      <c r="G45" s="193"/>
      <c r="H45" s="56"/>
      <c r="I45" s="56"/>
      <c r="J45" s="56"/>
      <c r="K45" s="56"/>
      <c r="L45" s="57"/>
    </row>
    <row r="46" spans="1:14" ht="17.25" customHeight="1">
      <c r="A46" s="362" t="s">
        <v>53</v>
      </c>
      <c r="B46" s="363"/>
      <c r="C46" s="363"/>
      <c r="D46" s="363"/>
      <c r="E46" s="363"/>
      <c r="F46" s="364"/>
      <c r="G46" s="193"/>
      <c r="H46" s="56"/>
      <c r="I46" s="56"/>
      <c r="J46" s="56"/>
      <c r="K46" s="56"/>
      <c r="L46" s="57"/>
    </row>
    <row r="47" spans="1:14" ht="17.25" customHeight="1">
      <c r="A47" s="396" t="s">
        <v>54</v>
      </c>
      <c r="B47" s="397"/>
      <c r="C47" s="397"/>
      <c r="D47" s="397"/>
      <c r="E47" s="398"/>
      <c r="F47" s="325" t="e">
        <f>F48/L21</f>
        <v>#DIV/0!</v>
      </c>
      <c r="G47" s="193"/>
      <c r="H47" s="56"/>
      <c r="I47" s="56"/>
      <c r="J47" s="56"/>
      <c r="K47" s="56"/>
      <c r="L47" s="57"/>
    </row>
    <row r="48" spans="1:14" ht="17.25" customHeight="1">
      <c r="A48" s="395" t="s">
        <v>55</v>
      </c>
      <c r="B48" s="381"/>
      <c r="C48" s="381"/>
      <c r="D48" s="381"/>
      <c r="E48" s="382"/>
      <c r="F48" s="326">
        <f>F27-F32-F35-F36</f>
        <v>0</v>
      </c>
      <c r="G48" s="193"/>
      <c r="H48" s="56"/>
      <c r="I48" s="56"/>
      <c r="J48" s="56"/>
      <c r="K48" s="56"/>
      <c r="L48" s="57"/>
    </row>
    <row r="49" spans="1:17" ht="14.25" customHeight="1">
      <c r="A49" s="327"/>
      <c r="B49" s="328"/>
      <c r="C49" s="329"/>
      <c r="D49" s="330"/>
      <c r="E49" s="323"/>
      <c r="F49" s="131"/>
      <c r="G49" s="193"/>
      <c r="H49" s="56"/>
      <c r="I49" s="56"/>
      <c r="J49" s="56"/>
      <c r="K49" s="56"/>
      <c r="L49" s="57"/>
    </row>
    <row r="50" spans="1:17" ht="6.75" customHeight="1">
      <c r="A50" s="83"/>
      <c r="B50" s="84"/>
      <c r="C50" s="331"/>
      <c r="D50" s="332"/>
      <c r="E50" s="333"/>
      <c r="F50" s="334"/>
      <c r="G50" s="334"/>
      <c r="H50" s="60"/>
      <c r="I50" s="60"/>
      <c r="J50" s="60"/>
      <c r="K50" s="60"/>
      <c r="L50" s="61"/>
    </row>
    <row r="51" spans="1:17" ht="32.25" customHeight="1">
      <c r="A51" s="448" t="s">
        <v>56</v>
      </c>
      <c r="B51" s="381"/>
      <c r="C51" s="382"/>
      <c r="D51" s="68" t="s">
        <v>12</v>
      </c>
      <c r="E51" s="68" t="s">
        <v>13</v>
      </c>
      <c r="F51" s="68" t="s">
        <v>14</v>
      </c>
      <c r="G51" s="68" t="s">
        <v>57</v>
      </c>
      <c r="H51" s="60"/>
      <c r="I51" s="60"/>
      <c r="J51" s="60"/>
      <c r="K51" s="60"/>
      <c r="L51" s="61"/>
    </row>
    <row r="52" spans="1:17" ht="15" customHeight="1">
      <c r="A52" s="18" t="s">
        <v>19</v>
      </c>
      <c r="B52" s="114" t="str">
        <f t="shared" ref="B52:B57" si="8">IF(B15=0," ",B15)</f>
        <v>BEST EL</v>
      </c>
      <c r="C52" s="316"/>
      <c r="D52" s="144">
        <f t="shared" ref="D52:D57" si="9">IFERROR(($F$48*(E15/$L$21))/C15,0)</f>
        <v>0</v>
      </c>
      <c r="E52" s="144">
        <f t="shared" ref="E52:E57" si="10">IFERROR(($F$48*(H15/$L$21))/F15,0)</f>
        <v>0</v>
      </c>
      <c r="F52" s="144">
        <f t="shared" ref="F52:F57" si="11">IFERROR(($F$48*(K15/$L$21))/I15,0)</f>
        <v>0</v>
      </c>
      <c r="G52" s="322">
        <f t="shared" ref="G52:G57" si="12">(C15*D52)+(F15*E52)+(I15*F52)</f>
        <v>0</v>
      </c>
      <c r="H52" s="60"/>
      <c r="I52" s="60"/>
      <c r="J52" s="60"/>
      <c r="K52" s="60"/>
      <c r="L52" s="61"/>
      <c r="M52" s="86"/>
      <c r="N52" s="86"/>
      <c r="O52" s="86"/>
      <c r="P52" s="86"/>
      <c r="Q52" s="86"/>
    </row>
    <row r="53" spans="1:17" ht="15" customHeight="1">
      <c r="A53" s="18" t="s">
        <v>21</v>
      </c>
      <c r="B53" s="114" t="str">
        <f t="shared" si="8"/>
        <v>BESTACCELERATED H S</v>
      </c>
      <c r="C53" s="316"/>
      <c r="D53" s="144">
        <f t="shared" si="9"/>
        <v>0</v>
      </c>
      <c r="E53" s="144">
        <f t="shared" si="10"/>
        <v>0</v>
      </c>
      <c r="F53" s="144">
        <f t="shared" si="11"/>
        <v>0</v>
      </c>
      <c r="G53" s="322">
        <f t="shared" si="12"/>
        <v>0</v>
      </c>
      <c r="H53" s="60"/>
      <c r="I53" s="60"/>
      <c r="J53" s="60"/>
      <c r="K53" s="60"/>
      <c r="L53" s="61"/>
      <c r="M53" s="86"/>
      <c r="N53" s="86"/>
      <c r="O53" s="86"/>
      <c r="P53" s="86"/>
      <c r="Q53" s="86"/>
    </row>
    <row r="54" spans="1:17" ht="15" customHeight="1">
      <c r="A54" s="18" t="s">
        <v>23</v>
      </c>
      <c r="B54" s="114" t="str">
        <f t="shared" si="8"/>
        <v>BEST MIDDLE</v>
      </c>
      <c r="C54" s="316"/>
      <c r="D54" s="144">
        <f t="shared" si="9"/>
        <v>0</v>
      </c>
      <c r="E54" s="144">
        <f t="shared" si="10"/>
        <v>0</v>
      </c>
      <c r="F54" s="144">
        <f t="shared" si="11"/>
        <v>0</v>
      </c>
      <c r="G54" s="322">
        <f t="shared" si="12"/>
        <v>0</v>
      </c>
      <c r="H54" s="60"/>
      <c r="I54" s="60"/>
      <c r="J54" s="60"/>
      <c r="K54" s="60"/>
      <c r="L54" s="61"/>
      <c r="M54" s="86"/>
      <c r="N54" s="86"/>
      <c r="O54" s="86"/>
      <c r="P54" s="86"/>
      <c r="Q54" s="86"/>
    </row>
    <row r="55" spans="1:17" ht="15" customHeight="1">
      <c r="A55" s="18" t="s">
        <v>25</v>
      </c>
      <c r="B55" s="114" t="str">
        <f t="shared" si="8"/>
        <v>NORTHWEST BEST EL</v>
      </c>
      <c r="C55" s="316"/>
      <c r="D55" s="144">
        <f t="shared" si="9"/>
        <v>0</v>
      </c>
      <c r="E55" s="144">
        <f t="shared" si="10"/>
        <v>0</v>
      </c>
      <c r="F55" s="144">
        <f t="shared" si="11"/>
        <v>0</v>
      </c>
      <c r="G55" s="322">
        <f t="shared" si="12"/>
        <v>0</v>
      </c>
      <c r="H55" s="60"/>
      <c r="I55" s="60"/>
      <c r="J55" s="60"/>
      <c r="K55" s="60"/>
      <c r="L55" s="61"/>
      <c r="M55" s="86"/>
      <c r="N55" s="86"/>
      <c r="O55" s="86"/>
      <c r="P55" s="86"/>
      <c r="Q55" s="86"/>
    </row>
    <row r="56" spans="1:17" ht="15" customHeight="1">
      <c r="A56" s="18" t="s">
        <v>27</v>
      </c>
      <c r="B56" s="114" t="str">
        <f t="shared" si="8"/>
        <v>SOUTH BEST EL</v>
      </c>
      <c r="C56" s="316"/>
      <c r="D56" s="144">
        <f t="shared" si="9"/>
        <v>0</v>
      </c>
      <c r="E56" s="144">
        <f t="shared" si="10"/>
        <v>0</v>
      </c>
      <c r="F56" s="144">
        <f t="shared" si="11"/>
        <v>0</v>
      </c>
      <c r="G56" s="322">
        <f t="shared" si="12"/>
        <v>0</v>
      </c>
      <c r="H56" s="60"/>
      <c r="I56" s="60"/>
      <c r="J56" s="60"/>
      <c r="K56" s="60"/>
      <c r="L56" s="61"/>
      <c r="M56" s="86"/>
      <c r="N56" s="86"/>
      <c r="O56" s="86"/>
      <c r="P56" s="86"/>
      <c r="Q56" s="86"/>
    </row>
    <row r="57" spans="1:17" ht="15" customHeight="1">
      <c r="A57" s="19" t="s">
        <v>29</v>
      </c>
      <c r="B57" s="114" t="str">
        <f t="shared" si="8"/>
        <v>EAST BEST EL</v>
      </c>
      <c r="C57" s="316"/>
      <c r="D57" s="144">
        <f t="shared" si="9"/>
        <v>0</v>
      </c>
      <c r="E57" s="144">
        <f t="shared" si="10"/>
        <v>0</v>
      </c>
      <c r="F57" s="144">
        <f t="shared" si="11"/>
        <v>0</v>
      </c>
      <c r="G57" s="322">
        <f t="shared" si="12"/>
        <v>0</v>
      </c>
      <c r="H57" s="60"/>
      <c r="I57" s="60"/>
      <c r="J57" s="60"/>
      <c r="K57" s="60"/>
      <c r="L57" s="61"/>
      <c r="M57" s="86"/>
      <c r="N57" s="86"/>
      <c r="O57" s="86"/>
      <c r="P57" s="86"/>
      <c r="Q57" s="86"/>
    </row>
    <row r="58" spans="1:17" ht="15" customHeight="1">
      <c r="A58" s="318"/>
      <c r="B58" s="23" t="s">
        <v>31</v>
      </c>
      <c r="C58" s="319"/>
      <c r="D58" s="319"/>
      <c r="E58" s="319"/>
      <c r="F58" s="321"/>
      <c r="G58" s="335">
        <f>SUM(G52:G57)</f>
        <v>0</v>
      </c>
      <c r="H58" s="60"/>
      <c r="I58" s="60"/>
      <c r="J58" s="60"/>
      <c r="K58" s="60"/>
      <c r="L58" s="61"/>
      <c r="Q58" s="86"/>
    </row>
    <row r="59" spans="1:17" ht="6.75" customHeight="1">
      <c r="A59" s="52"/>
      <c r="B59" s="53"/>
      <c r="C59" s="331"/>
      <c r="D59" s="332"/>
      <c r="E59" s="333"/>
      <c r="F59" s="333"/>
      <c r="G59" s="336"/>
      <c r="H59" s="65"/>
      <c r="I59" s="60"/>
      <c r="J59" s="60"/>
      <c r="K59" s="60"/>
      <c r="L59" s="61"/>
    </row>
    <row r="60" spans="1:17" ht="29.25" customHeight="1">
      <c r="A60" s="388" t="s">
        <v>58</v>
      </c>
      <c r="B60" s="389"/>
      <c r="C60" s="389"/>
      <c r="D60" s="390"/>
      <c r="E60" s="337"/>
      <c r="F60" s="338"/>
      <c r="G60" s="339"/>
      <c r="H60" s="339"/>
      <c r="I60" s="339"/>
      <c r="J60" s="339"/>
      <c r="K60" s="339"/>
      <c r="L60" s="340"/>
    </row>
    <row r="61" spans="1:17" ht="82.5" customHeight="1">
      <c r="A61" s="391" t="s">
        <v>59</v>
      </c>
      <c r="B61" s="449"/>
      <c r="C61" s="449"/>
      <c r="D61" s="449"/>
      <c r="E61" s="449"/>
      <c r="F61" s="449"/>
      <c r="G61" s="449"/>
      <c r="H61" s="449"/>
      <c r="I61" s="449"/>
      <c r="J61" s="449"/>
      <c r="K61" s="449"/>
      <c r="L61" s="450"/>
    </row>
    <row r="62" spans="1:17" ht="16.149999999999999" customHeight="1">
      <c r="A62" s="436" t="s">
        <v>60</v>
      </c>
      <c r="B62" s="437"/>
      <c r="C62" s="341"/>
      <c r="D62" s="342" t="str">
        <f>E31</f>
        <v>No</v>
      </c>
      <c r="E62" s="343"/>
      <c r="F62" s="344"/>
      <c r="G62" s="345"/>
      <c r="H62" s="60"/>
      <c r="I62" s="60"/>
      <c r="J62" s="60"/>
      <c r="K62" s="60"/>
      <c r="L62" s="61"/>
    </row>
    <row r="63" spans="1:17" ht="45" customHeight="1">
      <c r="A63" s="379"/>
      <c r="B63" s="406"/>
      <c r="C63" s="535"/>
      <c r="D63" s="122" t="s">
        <v>61</v>
      </c>
      <c r="E63" s="346"/>
      <c r="F63" s="62"/>
      <c r="G63" s="61"/>
      <c r="H63" s="63"/>
      <c r="I63" s="63"/>
      <c r="J63" s="63"/>
      <c r="K63" s="63"/>
      <c r="L63" s="64"/>
    </row>
    <row r="64" spans="1:17" ht="15" customHeight="1">
      <c r="A64" s="474" t="s">
        <v>62</v>
      </c>
      <c r="B64" s="536"/>
      <c r="C64" s="537"/>
      <c r="D64" s="347">
        <f>E35</f>
        <v>0</v>
      </c>
      <c r="E64" s="346"/>
      <c r="F64" s="62"/>
      <c r="G64" s="57"/>
      <c r="H64" s="56"/>
      <c r="I64" s="56"/>
      <c r="J64" s="56"/>
      <c r="K64" s="56"/>
      <c r="L64" s="57"/>
    </row>
    <row r="65" spans="1:18" ht="15" customHeight="1">
      <c r="A65" s="403" t="s">
        <v>63</v>
      </c>
      <c r="B65" s="538"/>
      <c r="C65" s="539"/>
      <c r="D65" s="347">
        <f>E36</f>
        <v>0</v>
      </c>
      <c r="E65" s="346"/>
      <c r="F65" s="62"/>
      <c r="G65" s="57"/>
      <c r="H65" s="56"/>
      <c r="I65" s="56"/>
      <c r="J65" s="56"/>
      <c r="K65" s="56"/>
      <c r="L65" s="57"/>
    </row>
    <row r="66" spans="1:18" ht="6.75" customHeight="1">
      <c r="A66" s="83"/>
      <c r="B66" s="84"/>
      <c r="C66" s="348"/>
      <c r="D66" s="349"/>
      <c r="E66" s="346"/>
      <c r="F66" s="62"/>
      <c r="G66" s="57"/>
      <c r="H66" s="56"/>
      <c r="I66" s="56"/>
      <c r="J66" s="56"/>
      <c r="K66" s="56"/>
      <c r="L66" s="57"/>
    </row>
    <row r="67" spans="1:18" ht="17.25" customHeight="1">
      <c r="A67" s="404" t="s">
        <v>64</v>
      </c>
      <c r="B67" s="405"/>
      <c r="C67" s="405"/>
      <c r="D67" s="405"/>
      <c r="E67" s="382"/>
      <c r="F67" s="62"/>
      <c r="G67" s="57"/>
      <c r="H67" s="56"/>
      <c r="I67" s="56"/>
      <c r="J67" s="56"/>
      <c r="K67" s="56"/>
      <c r="L67" s="57"/>
    </row>
    <row r="68" spans="1:18" ht="15" customHeight="1">
      <c r="A68" s="391" t="s">
        <v>65</v>
      </c>
      <c r="B68" s="392"/>
      <c r="C68" s="540"/>
      <c r="D68" s="410" t="s">
        <v>66</v>
      </c>
      <c r="E68" s="410" t="s">
        <v>67</v>
      </c>
      <c r="F68" s="62"/>
      <c r="G68" s="57"/>
      <c r="H68" s="56"/>
      <c r="I68" s="56"/>
      <c r="J68" s="56"/>
      <c r="K68" s="56"/>
      <c r="L68" s="57"/>
    </row>
    <row r="69" spans="1:18" ht="138.75" customHeight="1">
      <c r="A69" s="393"/>
      <c r="B69" s="394"/>
      <c r="C69" s="539"/>
      <c r="D69" s="411"/>
      <c r="E69" s="411"/>
      <c r="F69" s="62"/>
      <c r="G69" s="57"/>
      <c r="H69" s="56"/>
      <c r="I69" s="56"/>
      <c r="J69" s="56"/>
      <c r="K69" s="56"/>
      <c r="L69" s="57"/>
    </row>
    <row r="70" spans="1:18" ht="15" customHeight="1">
      <c r="A70" s="18" t="s">
        <v>19</v>
      </c>
      <c r="B70" s="386" t="str">
        <f t="shared" ref="B70:B74" si="13">IF(B52=0," ",B52)</f>
        <v>BEST EL</v>
      </c>
      <c r="C70" s="540"/>
      <c r="D70" s="206">
        <v>0</v>
      </c>
      <c r="E70" s="206">
        <v>0</v>
      </c>
      <c r="F70" s="62"/>
      <c r="G70" s="57"/>
      <c r="H70" s="56"/>
      <c r="I70" s="56"/>
      <c r="J70" s="56"/>
      <c r="K70" s="56"/>
      <c r="L70" s="57"/>
      <c r="O70" s="86"/>
      <c r="P70" s="86"/>
      <c r="Q70" s="86"/>
    </row>
    <row r="71" spans="1:18" ht="15" customHeight="1">
      <c r="A71" s="18" t="s">
        <v>21</v>
      </c>
      <c r="B71" s="386" t="str">
        <f t="shared" si="13"/>
        <v>BESTACCELERATED H S</v>
      </c>
      <c r="C71" s="540"/>
      <c r="D71" s="206">
        <v>0</v>
      </c>
      <c r="E71" s="206">
        <v>0</v>
      </c>
      <c r="F71" s="62"/>
      <c r="G71" s="57"/>
      <c r="H71" s="56"/>
      <c r="I71" s="56"/>
      <c r="J71" s="56"/>
      <c r="K71" s="56"/>
      <c r="L71" s="57"/>
      <c r="O71" s="86"/>
      <c r="P71" s="86"/>
      <c r="Q71" s="86"/>
    </row>
    <row r="72" spans="1:18" ht="15" customHeight="1">
      <c r="A72" s="18" t="s">
        <v>23</v>
      </c>
      <c r="B72" s="386" t="str">
        <f t="shared" si="13"/>
        <v>BEST MIDDLE</v>
      </c>
      <c r="C72" s="540"/>
      <c r="D72" s="206">
        <v>0</v>
      </c>
      <c r="E72" s="206">
        <v>0</v>
      </c>
      <c r="F72" s="62"/>
      <c r="G72" s="57"/>
      <c r="H72" s="56"/>
      <c r="I72" s="56"/>
      <c r="J72" s="56"/>
      <c r="K72" s="56"/>
      <c r="L72" s="57"/>
      <c r="O72" s="86"/>
      <c r="P72" s="86"/>
    </row>
    <row r="73" spans="1:18" ht="15" customHeight="1">
      <c r="A73" s="18" t="s">
        <v>25</v>
      </c>
      <c r="B73" s="386" t="str">
        <f t="shared" si="13"/>
        <v>NORTHWEST BEST EL</v>
      </c>
      <c r="C73" s="540"/>
      <c r="D73" s="206">
        <v>0</v>
      </c>
      <c r="E73" s="206">
        <v>0</v>
      </c>
      <c r="F73" s="62"/>
      <c r="G73" s="57"/>
      <c r="H73" s="56"/>
      <c r="I73" s="56"/>
      <c r="J73" s="56"/>
      <c r="K73" s="56"/>
      <c r="L73" s="57"/>
      <c r="O73" s="86"/>
      <c r="P73" s="86"/>
      <c r="Q73" s="86"/>
      <c r="R73" s="86"/>
    </row>
    <row r="74" spans="1:18" ht="15" customHeight="1">
      <c r="A74" s="18" t="s">
        <v>27</v>
      </c>
      <c r="B74" s="386" t="str">
        <f t="shared" si="13"/>
        <v>SOUTH BEST EL</v>
      </c>
      <c r="C74" s="540"/>
      <c r="D74" s="206">
        <v>0</v>
      </c>
      <c r="E74" s="206">
        <v>0</v>
      </c>
      <c r="F74" s="62"/>
      <c r="G74" s="57"/>
      <c r="H74" s="56"/>
      <c r="I74" s="56"/>
      <c r="J74" s="56"/>
      <c r="K74" s="56"/>
      <c r="L74" s="57"/>
      <c r="R74" s="86"/>
    </row>
    <row r="75" spans="1:18" ht="15" customHeight="1">
      <c r="A75" s="91" t="s">
        <v>29</v>
      </c>
      <c r="B75" s="387" t="str">
        <f>IF(B57=0," ",B57)</f>
        <v>EAST BEST EL</v>
      </c>
      <c r="C75" s="539"/>
      <c r="D75" s="206">
        <v>0</v>
      </c>
      <c r="E75" s="206">
        <v>0</v>
      </c>
      <c r="F75" s="62"/>
      <c r="G75" s="57"/>
      <c r="H75" s="56"/>
      <c r="I75" s="56"/>
      <c r="J75" s="56"/>
      <c r="K75" s="56"/>
      <c r="L75" s="57"/>
    </row>
    <row r="76" spans="1:18" ht="15" customHeight="1">
      <c r="A76" s="292" t="s">
        <v>68</v>
      </c>
      <c r="B76" s="114"/>
      <c r="C76" s="293"/>
      <c r="D76" s="350">
        <f>SUM(D70:D75)</f>
        <v>0</v>
      </c>
      <c r="E76" s="351">
        <f>SUM(E70:E75)</f>
        <v>0</v>
      </c>
      <c r="F76" s="352"/>
      <c r="G76" s="353"/>
      <c r="H76" s="56"/>
      <c r="I76" s="56"/>
      <c r="J76" s="56"/>
      <c r="K76" s="56"/>
      <c r="L76" s="57"/>
    </row>
    <row r="77" spans="1:18" ht="6.75" customHeight="1">
      <c r="A77" s="83"/>
      <c r="B77" s="84"/>
      <c r="C77" s="120"/>
      <c r="D77" s="84"/>
      <c r="E77" s="84"/>
      <c r="F77" s="121"/>
      <c r="G77" s="121"/>
      <c r="H77" s="56"/>
      <c r="I77" s="56"/>
      <c r="J77" s="56"/>
      <c r="K77" s="56"/>
      <c r="L77" s="57"/>
    </row>
    <row r="78" spans="1:18" ht="60" customHeight="1">
      <c r="A78" s="451" t="s">
        <v>69</v>
      </c>
      <c r="B78" s="402"/>
      <c r="C78" s="407" t="s">
        <v>70</v>
      </c>
      <c r="D78" s="408"/>
      <c r="E78" s="408"/>
      <c r="F78" s="408"/>
      <c r="G78" s="409"/>
      <c r="H78" s="471"/>
      <c r="I78" s="472"/>
      <c r="J78" s="472"/>
      <c r="K78" s="472"/>
      <c r="L78" s="473"/>
    </row>
    <row r="79" spans="1:18" ht="42.75" customHeight="1">
      <c r="A79" s="461" t="s">
        <v>71</v>
      </c>
      <c r="B79" s="462"/>
      <c r="C79" s="85" t="s">
        <v>12</v>
      </c>
      <c r="D79" s="68" t="s">
        <v>13</v>
      </c>
      <c r="E79" s="122" t="s">
        <v>14</v>
      </c>
      <c r="F79" s="68" t="s">
        <v>49</v>
      </c>
      <c r="G79" s="68" t="s">
        <v>50</v>
      </c>
      <c r="H79" s="87"/>
      <c r="I79" s="88"/>
      <c r="J79" s="88"/>
      <c r="K79" s="88"/>
      <c r="L79" s="89"/>
      <c r="M79" s="86"/>
      <c r="N79" s="86"/>
    </row>
    <row r="80" spans="1:18" ht="15" customHeight="1">
      <c r="A80" s="18" t="s">
        <v>19</v>
      </c>
      <c r="B80" s="135" t="str">
        <f t="shared" ref="B80:B85" si="14">IF(B52=0," ",B52)</f>
        <v>BEST EL</v>
      </c>
      <c r="C80" s="115">
        <f>D52</f>
        <v>0</v>
      </c>
      <c r="D80" s="115">
        <f t="shared" ref="D80:E80" si="15">E52</f>
        <v>0</v>
      </c>
      <c r="E80" s="115">
        <f t="shared" si="15"/>
        <v>0</v>
      </c>
      <c r="F80" s="115">
        <f>IFERROR(D38/D70,0)</f>
        <v>0</v>
      </c>
      <c r="G80" s="115">
        <f>IFERROR(E38/E70,0)</f>
        <v>0</v>
      </c>
      <c r="H80" s="178"/>
      <c r="I80" s="179"/>
      <c r="J80" s="179"/>
      <c r="K80" s="179"/>
      <c r="L80" s="180"/>
      <c r="M80" s="86"/>
      <c r="N80" s="86"/>
      <c r="O80" s="86"/>
    </row>
    <row r="81" spans="1:16" ht="15" customHeight="1">
      <c r="A81" s="18" t="s">
        <v>21</v>
      </c>
      <c r="B81" s="135" t="str">
        <f t="shared" si="14"/>
        <v>BESTACCELERATED H S</v>
      </c>
      <c r="C81" s="115">
        <f t="shared" ref="C81:E81" si="16">D53</f>
        <v>0</v>
      </c>
      <c r="D81" s="115">
        <f t="shared" si="16"/>
        <v>0</v>
      </c>
      <c r="E81" s="115">
        <f t="shared" si="16"/>
        <v>0</v>
      </c>
      <c r="F81" s="115">
        <f t="shared" ref="F81:G81" si="17">IFERROR(D39/D71,0)</f>
        <v>0</v>
      </c>
      <c r="G81" s="115">
        <f t="shared" si="17"/>
        <v>0</v>
      </c>
      <c r="H81" s="178"/>
      <c r="I81" s="179"/>
      <c r="J81" s="179"/>
      <c r="K81" s="179"/>
      <c r="L81" s="180"/>
      <c r="M81" s="86"/>
      <c r="N81" s="86"/>
      <c r="O81" s="86"/>
      <c r="P81" s="86"/>
    </row>
    <row r="82" spans="1:16" ht="15" customHeight="1">
      <c r="A82" s="18" t="s">
        <v>23</v>
      </c>
      <c r="B82" s="135" t="str">
        <f t="shared" si="14"/>
        <v>BEST MIDDLE</v>
      </c>
      <c r="C82" s="115">
        <f t="shared" ref="C82:E82" si="18">D54</f>
        <v>0</v>
      </c>
      <c r="D82" s="115">
        <f t="shared" si="18"/>
        <v>0</v>
      </c>
      <c r="E82" s="115">
        <f t="shared" si="18"/>
        <v>0</v>
      </c>
      <c r="F82" s="115">
        <f t="shared" ref="F82:G82" si="19">IFERROR(D40/D72,0)</f>
        <v>0</v>
      </c>
      <c r="G82" s="115">
        <f t="shared" si="19"/>
        <v>0</v>
      </c>
      <c r="H82" s="178"/>
      <c r="I82" s="179"/>
      <c r="J82" s="179"/>
      <c r="K82" s="179"/>
      <c r="L82" s="180"/>
      <c r="M82" s="86"/>
      <c r="N82" s="86"/>
      <c r="O82" s="86"/>
      <c r="P82" s="86"/>
    </row>
    <row r="83" spans="1:16" ht="15" customHeight="1">
      <c r="A83" s="18" t="s">
        <v>25</v>
      </c>
      <c r="B83" s="135" t="str">
        <f t="shared" si="14"/>
        <v>NORTHWEST BEST EL</v>
      </c>
      <c r="C83" s="115">
        <f t="shared" ref="C83:E83" si="20">D55</f>
        <v>0</v>
      </c>
      <c r="D83" s="115">
        <f t="shared" si="20"/>
        <v>0</v>
      </c>
      <c r="E83" s="115">
        <f t="shared" si="20"/>
        <v>0</v>
      </c>
      <c r="F83" s="115">
        <f t="shared" ref="F83:G83" si="21">IFERROR(D41/D73,0)</f>
        <v>0</v>
      </c>
      <c r="G83" s="115">
        <f t="shared" si="21"/>
        <v>0</v>
      </c>
      <c r="H83" s="178"/>
      <c r="I83" s="179"/>
      <c r="J83" s="179"/>
      <c r="K83" s="179"/>
      <c r="L83" s="180"/>
      <c r="M83" s="86"/>
      <c r="N83" s="86"/>
    </row>
    <row r="84" spans="1:16" ht="15" customHeight="1">
      <c r="A84" s="18" t="s">
        <v>27</v>
      </c>
      <c r="B84" s="135" t="str">
        <f t="shared" si="14"/>
        <v>SOUTH BEST EL</v>
      </c>
      <c r="C84" s="115">
        <f t="shared" ref="C84:E84" si="22">D56</f>
        <v>0</v>
      </c>
      <c r="D84" s="115">
        <f t="shared" si="22"/>
        <v>0</v>
      </c>
      <c r="E84" s="115">
        <f t="shared" si="22"/>
        <v>0</v>
      </c>
      <c r="F84" s="115">
        <f t="shared" ref="F84:G84" si="23">IFERROR(D42/D74,0)</f>
        <v>0</v>
      </c>
      <c r="G84" s="115">
        <f t="shared" si="23"/>
        <v>0</v>
      </c>
      <c r="H84" s="178"/>
      <c r="I84" s="179"/>
      <c r="J84" s="179"/>
      <c r="K84" s="179"/>
      <c r="L84" s="180"/>
      <c r="M84" s="86"/>
      <c r="N84" s="86"/>
    </row>
    <row r="85" spans="1:16" ht="15" customHeight="1">
      <c r="A85" s="18" t="s">
        <v>29</v>
      </c>
      <c r="B85" s="135" t="str">
        <f t="shared" si="14"/>
        <v>EAST BEST EL</v>
      </c>
      <c r="C85" s="115">
        <f t="shared" ref="C85:E85" si="24">D57</f>
        <v>0</v>
      </c>
      <c r="D85" s="115">
        <f t="shared" si="24"/>
        <v>0</v>
      </c>
      <c r="E85" s="115">
        <f t="shared" si="24"/>
        <v>0</v>
      </c>
      <c r="F85" s="115">
        <f t="shared" ref="F85:G85" si="25">IFERROR(D43/D75,0)</f>
        <v>0</v>
      </c>
      <c r="G85" s="115">
        <f t="shared" si="25"/>
        <v>0</v>
      </c>
      <c r="H85" s="181"/>
      <c r="I85" s="182"/>
      <c r="J85" s="182"/>
      <c r="K85" s="182"/>
      <c r="L85" s="183"/>
      <c r="M85" s="86"/>
      <c r="N85" s="86"/>
      <c r="O85" s="86"/>
    </row>
    <row r="86" spans="1:16" ht="15" customHeight="1">
      <c r="A86" s="11"/>
      <c r="B86" s="92"/>
      <c r="C86" s="116"/>
      <c r="D86" s="92"/>
      <c r="E86" s="92"/>
      <c r="F86" s="11"/>
      <c r="G86" s="93"/>
      <c r="H86" s="5"/>
      <c r="I86" s="5"/>
      <c r="J86" s="5"/>
      <c r="K86" s="5"/>
      <c r="L86" s="5"/>
    </row>
    <row r="87" spans="1:16" ht="31.9" customHeight="1">
      <c r="A87" s="388" t="s">
        <v>72</v>
      </c>
      <c r="B87" s="421"/>
      <c r="C87" s="421"/>
      <c r="D87" s="421"/>
      <c r="E87" s="421"/>
      <c r="F87" s="421"/>
      <c r="G87" s="421"/>
      <c r="H87" s="421"/>
      <c r="I87" s="421"/>
      <c r="J87" s="421"/>
      <c r="K87" s="421"/>
      <c r="L87" s="422"/>
    </row>
    <row r="88" spans="1:16" ht="122.25" customHeight="1">
      <c r="A88" s="383" t="s">
        <v>73</v>
      </c>
      <c r="B88" s="384"/>
      <c r="C88" s="384"/>
      <c r="D88" s="385"/>
      <c r="E88" s="42"/>
      <c r="F88" s="172"/>
      <c r="G88" s="172"/>
      <c r="H88" s="172"/>
      <c r="I88" s="172"/>
      <c r="J88" s="172"/>
      <c r="K88" s="172"/>
      <c r="L88" s="43"/>
    </row>
    <row r="89" spans="1:16" ht="18" customHeight="1">
      <c r="A89" s="240" t="s">
        <v>74</v>
      </c>
      <c r="B89" s="69"/>
      <c r="C89" s="81"/>
      <c r="D89" s="185"/>
      <c r="E89" s="65"/>
      <c r="F89" s="60"/>
      <c r="G89" s="60"/>
      <c r="H89" s="60"/>
      <c r="I89" s="60"/>
      <c r="J89" s="60"/>
      <c r="K89" s="60"/>
      <c r="L89" s="61"/>
    </row>
    <row r="90" spans="1:16">
      <c r="A90" s="74" t="s">
        <v>75</v>
      </c>
      <c r="B90" s="74"/>
      <c r="C90" s="75"/>
      <c r="D90" s="207"/>
      <c r="E90" s="65"/>
      <c r="F90" s="60"/>
      <c r="G90" s="60"/>
      <c r="H90" s="60"/>
      <c r="I90" s="60"/>
      <c r="J90" s="60"/>
      <c r="K90" s="60"/>
      <c r="L90" s="61"/>
    </row>
    <row r="91" spans="1:16" ht="6.75" customHeight="1">
      <c r="A91" s="52"/>
      <c r="B91" s="53"/>
      <c r="C91" s="59"/>
      <c r="D91" s="58"/>
      <c r="E91" s="65"/>
      <c r="F91" s="60"/>
      <c r="G91" s="60"/>
      <c r="H91" s="60"/>
      <c r="I91" s="60"/>
      <c r="J91" s="60"/>
      <c r="K91" s="60"/>
      <c r="L91" s="61"/>
    </row>
    <row r="92" spans="1:16" ht="18" customHeight="1">
      <c r="A92" s="240" t="s">
        <v>76</v>
      </c>
      <c r="B92" s="239"/>
      <c r="C92" s="70"/>
      <c r="D92" s="185"/>
      <c r="E92" s="65"/>
      <c r="F92" s="60"/>
      <c r="G92" s="76"/>
      <c r="H92" s="76"/>
      <c r="I92" s="76"/>
      <c r="J92" s="76"/>
      <c r="K92" s="60"/>
      <c r="L92" s="61"/>
    </row>
    <row r="93" spans="1:16">
      <c r="A93" s="452" t="s">
        <v>77</v>
      </c>
      <c r="B93" s="453"/>
      <c r="C93" s="78" t="str">
        <f>IF($D$90&gt;=1,"Payment 1"," ")</f>
        <v xml:space="preserve"> </v>
      </c>
      <c r="D93" s="208">
        <v>0</v>
      </c>
      <c r="E93" s="65"/>
      <c r="F93" s="60"/>
      <c r="G93" s="60"/>
      <c r="H93" s="60"/>
      <c r="I93" s="60"/>
      <c r="J93" s="60"/>
      <c r="K93" s="60"/>
      <c r="L93" s="61"/>
    </row>
    <row r="94" spans="1:16">
      <c r="A94" s="454"/>
      <c r="B94" s="455"/>
      <c r="C94" s="78" t="str">
        <f>IF($D$90&gt;=2,"Payment 2"," ")</f>
        <v xml:space="preserve"> </v>
      </c>
      <c r="D94" s="208">
        <v>0</v>
      </c>
      <c r="E94" s="65"/>
      <c r="F94" s="60"/>
      <c r="G94" s="60"/>
      <c r="H94" s="60"/>
      <c r="I94" s="60"/>
      <c r="J94" s="60"/>
      <c r="K94" s="60"/>
      <c r="L94" s="61"/>
    </row>
    <row r="95" spans="1:16">
      <c r="A95" s="454"/>
      <c r="B95" s="455"/>
      <c r="C95" s="78" t="str">
        <f>IF($D$90&gt;=3,"Payment 3"," ")</f>
        <v xml:space="preserve"> </v>
      </c>
      <c r="D95" s="208">
        <v>0</v>
      </c>
      <c r="E95" s="65"/>
      <c r="F95" s="60"/>
      <c r="G95" s="60"/>
      <c r="H95" s="60"/>
      <c r="I95" s="60"/>
      <c r="J95" s="60"/>
      <c r="K95" s="60"/>
      <c r="L95" s="61"/>
    </row>
    <row r="96" spans="1:16">
      <c r="A96" s="454"/>
      <c r="B96" s="455"/>
      <c r="C96" s="79" t="str">
        <f>IF($D$90&gt;=4,"Payment 4"," ")</f>
        <v xml:space="preserve"> </v>
      </c>
      <c r="D96" s="209">
        <v>0</v>
      </c>
      <c r="E96" s="65"/>
      <c r="F96" s="60"/>
      <c r="G96" s="60"/>
      <c r="H96" s="60"/>
      <c r="I96" s="60"/>
      <c r="J96" s="60"/>
      <c r="K96" s="60"/>
      <c r="L96" s="61"/>
    </row>
    <row r="97" spans="1:12">
      <c r="A97" s="456"/>
      <c r="B97" s="457"/>
      <c r="C97" s="211" t="s">
        <v>78</v>
      </c>
      <c r="D97" s="80">
        <f>SUM(D93:D96)</f>
        <v>0</v>
      </c>
      <c r="E97" s="31"/>
      <c r="F97" s="32"/>
      <c r="G97" s="60"/>
      <c r="H97" s="60"/>
      <c r="I97" s="60"/>
      <c r="J97" s="60"/>
      <c r="K97" s="60"/>
      <c r="L97" s="61"/>
    </row>
    <row r="98" spans="1:12" ht="13.7" customHeight="1">
      <c r="A98" s="52"/>
      <c r="B98" s="53"/>
      <c r="C98" s="59"/>
      <c r="D98" s="541" t="str">
        <f>IF(AND(D97&lt;&gt;0,D93+D94+D95+D96&lt;&gt;1),"Percentages must equal 100%"," ")</f>
        <v xml:space="preserve"> </v>
      </c>
      <c r="E98" s="534"/>
      <c r="F98" s="77"/>
      <c r="G98" s="65"/>
      <c r="H98" s="60"/>
      <c r="I98" s="60"/>
      <c r="J98" s="60"/>
      <c r="K98" s="60"/>
      <c r="L98" s="61"/>
    </row>
    <row r="99" spans="1:12" ht="18" customHeight="1">
      <c r="A99" s="240" t="s">
        <v>79</v>
      </c>
      <c r="B99" s="69"/>
      <c r="C99" s="417" t="s">
        <v>80</v>
      </c>
      <c r="D99" s="542"/>
      <c r="E99" s="542"/>
      <c r="F99" s="543"/>
      <c r="G99" s="60"/>
      <c r="H99" s="60"/>
      <c r="I99" s="60"/>
      <c r="J99" s="60"/>
      <c r="K99" s="60"/>
      <c r="L99" s="61"/>
    </row>
    <row r="100" spans="1:12">
      <c r="A100" s="72"/>
      <c r="B100" s="73"/>
      <c r="C100" s="186" t="s">
        <v>81</v>
      </c>
      <c r="D100" s="186" t="s">
        <v>82</v>
      </c>
      <c r="E100" s="186" t="s">
        <v>83</v>
      </c>
      <c r="F100" s="186" t="s">
        <v>84</v>
      </c>
      <c r="G100" s="60"/>
      <c r="H100" s="60"/>
      <c r="I100" s="60"/>
      <c r="J100" s="60"/>
      <c r="K100" s="60"/>
      <c r="L100" s="61"/>
    </row>
    <row r="101" spans="1:12" ht="29.25" customHeight="1">
      <c r="A101" s="438" t="s">
        <v>85</v>
      </c>
      <c r="B101" s="540"/>
      <c r="C101" s="241"/>
      <c r="D101" s="241"/>
      <c r="E101" s="241"/>
      <c r="F101" s="241"/>
      <c r="G101" s="60"/>
      <c r="H101" s="60"/>
      <c r="I101" s="60"/>
      <c r="J101" s="60"/>
      <c r="K101" s="60"/>
      <c r="L101" s="61"/>
    </row>
    <row r="102" spans="1:12">
      <c r="A102" s="66" t="s">
        <v>86</v>
      </c>
      <c r="B102" s="82"/>
      <c r="C102" s="354"/>
      <c r="D102" s="355"/>
      <c r="E102" s="355"/>
      <c r="F102" s="356"/>
      <c r="G102" s="60"/>
      <c r="H102" s="60"/>
      <c r="I102" s="60"/>
      <c r="J102" s="60"/>
      <c r="K102" s="60"/>
      <c r="L102" s="61"/>
    </row>
    <row r="103" spans="1:12">
      <c r="A103" s="74"/>
      <c r="B103" s="184"/>
      <c r="C103" s="74"/>
      <c r="D103" s="75"/>
      <c r="E103" s="75"/>
      <c r="F103" s="184"/>
      <c r="G103" s="32"/>
      <c r="H103" s="32"/>
      <c r="I103" s="32"/>
      <c r="J103" s="32"/>
      <c r="K103" s="32"/>
      <c r="L103" s="33"/>
    </row>
    <row r="106" spans="1:12">
      <c r="D106" s="13"/>
      <c r="E106" s="13"/>
      <c r="F106" s="13"/>
    </row>
    <row r="112" spans="1:12">
      <c r="A112" s="277"/>
    </row>
  </sheetData>
  <sheetProtection algorithmName="SHA-512" hashValue="N9ra1jFOjReYa5PUunwzmcVFupPUiglMQk1eOJs56GtOtswlxCvPs1BzYC4QdgxFkpZFHiWbhAnCB73t/lj4qg==" saltValue="TcSDa1uWlEaZlme4zRvuDQ==" spinCount="100000" sheet="1" objects="1" scenarios="1"/>
  <mergeCells count="59">
    <mergeCell ref="A101:B101"/>
    <mergeCell ref="A2:L3"/>
    <mergeCell ref="A12:L12"/>
    <mergeCell ref="A51:C51"/>
    <mergeCell ref="A61:L61"/>
    <mergeCell ref="A78:B78"/>
    <mergeCell ref="A93:B97"/>
    <mergeCell ref="D98:E98"/>
    <mergeCell ref="C4:E4"/>
    <mergeCell ref="A79:B79"/>
    <mergeCell ref="B13:B14"/>
    <mergeCell ref="A26:B26"/>
    <mergeCell ref="C6:E6"/>
    <mergeCell ref="C7:E7"/>
    <mergeCell ref="H78:L78"/>
    <mergeCell ref="A64:C64"/>
    <mergeCell ref="C1:I1"/>
    <mergeCell ref="A1:B1"/>
    <mergeCell ref="A4:B4"/>
    <mergeCell ref="C99:F99"/>
    <mergeCell ref="C13:E13"/>
    <mergeCell ref="F13:H13"/>
    <mergeCell ref="A10:L10"/>
    <mergeCell ref="A11:L11"/>
    <mergeCell ref="A23:L23"/>
    <mergeCell ref="A24:L24"/>
    <mergeCell ref="A6:B6"/>
    <mergeCell ref="A7:B7"/>
    <mergeCell ref="A87:L87"/>
    <mergeCell ref="I13:K13"/>
    <mergeCell ref="A62:B62"/>
    <mergeCell ref="D68:D69"/>
    <mergeCell ref="A65:C65"/>
    <mergeCell ref="A67:E67"/>
    <mergeCell ref="A63:C63"/>
    <mergeCell ref="C78:G78"/>
    <mergeCell ref="E68:E69"/>
    <mergeCell ref="A25:F25"/>
    <mergeCell ref="A29:F29"/>
    <mergeCell ref="A30:E30"/>
    <mergeCell ref="A88:D88"/>
    <mergeCell ref="B73:C73"/>
    <mergeCell ref="B74:C74"/>
    <mergeCell ref="B75:C75"/>
    <mergeCell ref="B72:C72"/>
    <mergeCell ref="A60:D60"/>
    <mergeCell ref="A68:C69"/>
    <mergeCell ref="B70:C70"/>
    <mergeCell ref="B71:C71"/>
    <mergeCell ref="A48:E48"/>
    <mergeCell ref="A47:E47"/>
    <mergeCell ref="A37:C37"/>
    <mergeCell ref="A31:D31"/>
    <mergeCell ref="A46:F46"/>
    <mergeCell ref="A32:D32"/>
    <mergeCell ref="A33:F33"/>
    <mergeCell ref="A34:D34"/>
    <mergeCell ref="A35:D35"/>
    <mergeCell ref="A36:D36"/>
  </mergeCells>
  <conditionalFormatting sqref="C77:E77 C78 C86:E86">
    <cfRule type="expression" dxfId="9" priority="51">
      <formula>#REF!&lt;&gt;" "</formula>
    </cfRule>
  </conditionalFormatting>
  <conditionalFormatting sqref="D66">
    <cfRule type="expression" dxfId="8" priority="53">
      <formula>IF(AND(#REF!&lt;&gt;1,D62="Yes"),TRUE,FALSE)</formula>
    </cfRule>
    <cfRule type="expression" priority="54">
      <formula>IF(#REF!&lt;&gt;1,"Percentages must total to 100%"," ")</formula>
    </cfRule>
  </conditionalFormatting>
  <conditionalFormatting sqref="D98">
    <cfRule type="expression" dxfId="7" priority="49">
      <formula>D98&lt;&gt;" "</formula>
    </cfRule>
  </conditionalFormatting>
  <conditionalFormatting sqref="F86">
    <cfRule type="expression" dxfId="6" priority="52">
      <formula>#REF!&lt;&gt;" "</formula>
    </cfRule>
  </conditionalFormatting>
  <conditionalFormatting sqref="F77:G77">
    <cfRule type="expression" dxfId="5" priority="5">
      <formula>#REF!&lt;&gt;" "</formula>
    </cfRule>
  </conditionalFormatting>
  <conditionalFormatting sqref="G27:H27">
    <cfRule type="expression" dxfId="4" priority="4">
      <formula>E27&lt;0.9</formula>
    </cfRule>
  </conditionalFormatting>
  <conditionalFormatting sqref="H27">
    <cfRule type="expression" dxfId="3" priority="3">
      <formula>E27&lt;0.9</formula>
    </cfRule>
  </conditionalFormatting>
  <conditionalFormatting sqref="H78">
    <cfRule type="expression" dxfId="2" priority="13">
      <formula>#REF!&lt;&gt;" "</formula>
    </cfRule>
  </conditionalFormatting>
  <conditionalFormatting sqref="I27">
    <cfRule type="expression" dxfId="1" priority="2">
      <formula>E27&lt;0.9</formula>
    </cfRule>
  </conditionalFormatting>
  <pageMargins left="0.7" right="0.7" top="0.75" bottom="0.7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16C303F-4657-4CB9-9E7E-8B6511EA9038}">
          <x14:formula1>
            <xm:f>'Lookup Tables'!$A$11:$E$11</xm:f>
          </x14:formula1>
          <xm:sqref>D90</xm:sqref>
        </x14:dataValidation>
        <x14:dataValidation type="list" allowBlank="1" showInputMessage="1" showErrorMessage="1" xr:uid="{10D11DFF-8A2D-4CC5-ACD0-C390AEDED8E4}">
          <x14:formula1>
            <xm:f>'Lookup Tables'!$A$33:$B$33</xm:f>
          </x14:formula1>
          <xm:sqref>E31</xm:sqref>
        </x14:dataValidation>
        <x14:dataValidation type="list" allowBlank="1" showInputMessage="1" showErrorMessage="1" xr:uid="{54204B79-8E69-4965-B2A8-974849E7BF04}">
          <x14:formula1>
            <xm:f>'Lookup Tables'!$A$36:$B$36</xm:f>
          </x14:formula1>
          <xm:sqref>E34</xm:sqref>
        </x14:dataValidation>
        <x14:dataValidation type="list" allowBlank="1" showInputMessage="1" showErrorMessage="1" xr:uid="{80C24EEB-D116-49E4-B521-228CF164A542}">
          <x14:formula1>
            <xm:f>'Lookup Tables'!$L$5:$L$1218</xm:f>
          </x14:formula1>
          <xm:sqref>C4:E4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B7602-18BA-40B8-B1A1-D3DE5BD6A55F}">
  <dimension ref="A1:AM53"/>
  <sheetViews>
    <sheetView showGridLines="0" workbookViewId="0">
      <selection activeCell="K16" sqref="K16"/>
    </sheetView>
  </sheetViews>
  <sheetFormatPr defaultRowHeight="14.45"/>
  <cols>
    <col min="1" max="1" width="23.85546875" customWidth="1"/>
    <col min="2" max="2" width="32.42578125" customWidth="1"/>
    <col min="3" max="5" width="12.140625" customWidth="1"/>
    <col min="6" max="6" width="30.42578125" customWidth="1"/>
    <col min="7" max="10" width="12.140625" customWidth="1"/>
    <col min="11" max="11" width="33.7109375" customWidth="1"/>
    <col min="12" max="12" width="2.85546875" customWidth="1"/>
    <col min="13" max="13" width="13.85546875" customWidth="1"/>
    <col min="20" max="20" width="7" customWidth="1"/>
    <col min="24" max="24" width="4.140625" customWidth="1"/>
    <col min="25" max="25" width="13.28515625" customWidth="1"/>
  </cols>
  <sheetData>
    <row r="1" spans="1:16" ht="48" customHeight="1">
      <c r="A1" s="242" t="s">
        <v>87</v>
      </c>
      <c r="B1" s="243"/>
      <c r="C1" s="243"/>
      <c r="D1" s="243"/>
      <c r="E1" s="243"/>
      <c r="F1" s="210"/>
    </row>
    <row r="2" spans="1:16" ht="15" customHeight="1">
      <c r="A2" s="479" t="s">
        <v>88</v>
      </c>
      <c r="B2" s="480"/>
      <c r="C2" s="480"/>
      <c r="D2" s="480"/>
      <c r="E2" s="480"/>
      <c r="F2" s="481"/>
    </row>
    <row r="3" spans="1:16" ht="48.75" customHeight="1">
      <c r="A3" s="482"/>
      <c r="B3" s="377"/>
      <c r="C3" s="377"/>
      <c r="D3" s="377"/>
      <c r="E3" s="377"/>
      <c r="F3" s="378"/>
    </row>
    <row r="4" spans="1:16" ht="22.5" customHeight="1">
      <c r="A4" s="244" t="s">
        <v>89</v>
      </c>
      <c r="B4" s="245"/>
      <c r="C4" s="212"/>
      <c r="D4" s="212"/>
      <c r="E4" s="212"/>
      <c r="F4" s="212"/>
    </row>
    <row r="5" spans="1:16" ht="210" customHeight="1">
      <c r="A5" s="483" t="s">
        <v>90</v>
      </c>
      <c r="B5" s="484"/>
      <c r="C5" s="484"/>
      <c r="D5" s="484"/>
      <c r="E5" s="484"/>
      <c r="F5" s="382"/>
      <c r="I5" s="14"/>
    </row>
    <row r="6" spans="1:16" ht="30" customHeight="1">
      <c r="A6" s="246"/>
      <c r="B6" s="246"/>
      <c r="C6" s="477" t="s">
        <v>91</v>
      </c>
      <c r="D6" s="478"/>
      <c r="E6" s="247"/>
      <c r="F6" s="281"/>
      <c r="G6" s="485"/>
      <c r="H6" s="374"/>
      <c r="I6" s="2"/>
      <c r="J6" s="2"/>
    </row>
    <row r="7" spans="1:16" ht="45.75" customHeight="1">
      <c r="A7" s="248" t="s">
        <v>92</v>
      </c>
      <c r="B7" s="258" t="s">
        <v>93</v>
      </c>
      <c r="C7" s="250" t="s">
        <v>94</v>
      </c>
      <c r="D7" s="250" t="s">
        <v>95</v>
      </c>
      <c r="E7" s="250" t="s">
        <v>96</v>
      </c>
      <c r="F7" s="282"/>
      <c r="G7" s="95"/>
      <c r="H7" s="95"/>
      <c r="I7" s="95"/>
      <c r="J7" s="95"/>
      <c r="P7" s="95"/>
    </row>
    <row r="8" spans="1:16">
      <c r="A8" s="72"/>
      <c r="B8" s="66" t="s">
        <v>97</v>
      </c>
      <c r="C8" s="357">
        <v>0</v>
      </c>
      <c r="D8" s="357">
        <v>0</v>
      </c>
      <c r="E8" s="251"/>
      <c r="F8" s="262"/>
      <c r="G8" s="252"/>
      <c r="H8" s="252"/>
      <c r="I8" s="252"/>
      <c r="J8" s="252"/>
    </row>
    <row r="9" spans="1:16">
      <c r="A9" s="486" t="s">
        <v>98</v>
      </c>
      <c r="B9" s="66" t="s">
        <v>99</v>
      </c>
      <c r="C9" s="357">
        <v>0</v>
      </c>
      <c r="D9" s="357">
        <v>0</v>
      </c>
      <c r="E9" s="251"/>
      <c r="F9" s="262"/>
      <c r="G9" s="252"/>
      <c r="H9" s="252"/>
      <c r="I9" s="252"/>
      <c r="J9" s="252"/>
    </row>
    <row r="10" spans="1:16">
      <c r="A10" s="391"/>
      <c r="B10" s="66" t="s">
        <v>100</v>
      </c>
      <c r="C10" s="357">
        <v>0</v>
      </c>
      <c r="D10" s="357">
        <v>0</v>
      </c>
      <c r="E10" s="251"/>
      <c r="F10" s="262"/>
      <c r="G10" s="252"/>
      <c r="H10" s="252"/>
      <c r="I10" s="252"/>
      <c r="J10" s="252"/>
    </row>
    <row r="11" spans="1:16">
      <c r="A11" s="391"/>
      <c r="B11" s="66" t="s">
        <v>101</v>
      </c>
      <c r="C11" s="357">
        <v>0</v>
      </c>
      <c r="D11" s="357">
        <v>0</v>
      </c>
      <c r="E11" s="251"/>
      <c r="F11" s="262"/>
      <c r="G11" s="252"/>
      <c r="H11" s="252"/>
      <c r="I11" s="252"/>
      <c r="J11" s="252"/>
    </row>
    <row r="12" spans="1:16">
      <c r="A12" s="391"/>
      <c r="B12" s="66" t="s">
        <v>102</v>
      </c>
      <c r="C12" s="357">
        <v>0</v>
      </c>
      <c r="D12" s="357">
        <v>0</v>
      </c>
      <c r="E12" s="251"/>
      <c r="F12" s="262"/>
      <c r="G12" s="252"/>
      <c r="H12" s="252"/>
      <c r="I12" s="252"/>
      <c r="J12" s="252"/>
    </row>
    <row r="13" spans="1:16">
      <c r="A13" s="391"/>
      <c r="B13" s="66" t="s">
        <v>103</v>
      </c>
      <c r="C13" s="357">
        <v>0</v>
      </c>
      <c r="D13" s="357">
        <v>0</v>
      </c>
      <c r="E13" s="251"/>
      <c r="F13" s="262"/>
      <c r="G13" s="252"/>
      <c r="H13" s="252"/>
      <c r="I13" s="252"/>
      <c r="J13" s="252"/>
    </row>
    <row r="14" spans="1:16">
      <c r="A14" s="391"/>
      <c r="B14" s="66" t="s">
        <v>104</v>
      </c>
      <c r="C14" s="358">
        <v>0</v>
      </c>
      <c r="D14" s="358">
        <v>0</v>
      </c>
      <c r="E14" s="283"/>
      <c r="F14" s="262"/>
      <c r="G14" s="252"/>
      <c r="H14" s="252"/>
      <c r="I14" s="252"/>
      <c r="J14" s="252"/>
    </row>
    <row r="15" spans="1:16">
      <c r="A15" s="284"/>
      <c r="B15" s="66" t="s">
        <v>105</v>
      </c>
      <c r="C15" s="358">
        <v>0</v>
      </c>
      <c r="D15" s="358">
        <v>0</v>
      </c>
      <c r="E15" s="283"/>
      <c r="F15" s="262"/>
      <c r="G15" s="252"/>
      <c r="H15" s="252"/>
      <c r="I15" s="252"/>
      <c r="J15" s="252"/>
    </row>
    <row r="16" spans="1:16">
      <c r="A16" s="284"/>
      <c r="B16" s="66" t="s">
        <v>106</v>
      </c>
      <c r="C16" s="358">
        <v>0</v>
      </c>
      <c r="D16" s="358">
        <v>0</v>
      </c>
      <c r="E16" s="283"/>
      <c r="F16" s="262"/>
      <c r="G16" s="252"/>
      <c r="H16" s="252"/>
      <c r="I16" s="252"/>
      <c r="J16" s="252"/>
    </row>
    <row r="17" spans="1:39">
      <c r="A17" s="284"/>
      <c r="B17" s="284" t="s">
        <v>107</v>
      </c>
      <c r="C17" s="357">
        <v>0</v>
      </c>
      <c r="D17" s="357">
        <v>0</v>
      </c>
      <c r="E17" s="283"/>
      <c r="F17" s="262"/>
      <c r="G17" s="252"/>
      <c r="H17" s="252"/>
      <c r="I17" s="252"/>
      <c r="J17" s="253"/>
    </row>
    <row r="18" spans="1:39">
      <c r="A18" s="66"/>
      <c r="B18" s="284" t="s">
        <v>107</v>
      </c>
      <c r="C18" s="357">
        <v>0</v>
      </c>
      <c r="D18" s="357">
        <v>0</v>
      </c>
      <c r="E18" s="283"/>
      <c r="F18" s="262"/>
      <c r="G18" s="252"/>
      <c r="H18" s="252"/>
      <c r="I18" s="252"/>
      <c r="J18" s="252"/>
    </row>
    <row r="19" spans="1:39">
      <c r="A19" s="66"/>
      <c r="B19" s="284" t="s">
        <v>107</v>
      </c>
      <c r="C19" s="357">
        <v>0</v>
      </c>
      <c r="D19" s="357">
        <v>0</v>
      </c>
      <c r="E19" s="283"/>
      <c r="F19" s="262"/>
    </row>
    <row r="20" spans="1:39">
      <c r="A20" s="74"/>
      <c r="B20" s="285" t="s">
        <v>108</v>
      </c>
      <c r="C20" s="254">
        <f>SUM(C8:C19)</f>
        <v>0</v>
      </c>
      <c r="D20" s="254">
        <f>SUM(D8:D19)</f>
        <v>0</v>
      </c>
      <c r="E20" s="255"/>
      <c r="F20" s="265"/>
    </row>
    <row r="21" spans="1:39">
      <c r="B21" s="6"/>
      <c r="G21" s="252"/>
      <c r="H21" s="252"/>
    </row>
    <row r="22" spans="1:39">
      <c r="B22" s="6"/>
    </row>
    <row r="23" spans="1:39" ht="41.25" customHeight="1">
      <c r="A23" s="487" t="s">
        <v>109</v>
      </c>
      <c r="B23" s="488"/>
      <c r="C23" s="246"/>
      <c r="D23" s="218"/>
      <c r="E23" s="246"/>
      <c r="F23" s="218"/>
    </row>
    <row r="24" spans="1:39" ht="18.600000000000001">
      <c r="A24" s="489"/>
      <c r="B24" s="490"/>
      <c r="C24" s="491"/>
      <c r="D24" s="544"/>
      <c r="E24" s="256"/>
      <c r="F24" s="257"/>
    </row>
    <row r="25" spans="1:39">
      <c r="A25" s="256"/>
      <c r="B25" s="289"/>
      <c r="C25" s="475" t="s">
        <v>110</v>
      </c>
      <c r="D25" s="476"/>
      <c r="E25" s="286"/>
      <c r="F25" s="257"/>
    </row>
    <row r="26" spans="1:39">
      <c r="A26" s="220"/>
      <c r="B26" s="249" t="s">
        <v>111</v>
      </c>
      <c r="C26" s="258" t="s">
        <v>112</v>
      </c>
      <c r="D26" s="259" t="s">
        <v>113</v>
      </c>
      <c r="E26" s="286"/>
      <c r="F26" s="257"/>
    </row>
    <row r="27" spans="1:39">
      <c r="A27" s="107" t="s">
        <v>114</v>
      </c>
      <c r="B27" s="260" t="s">
        <v>97</v>
      </c>
      <c r="C27" s="261">
        <f>IF('Lookup Tables'!$B18=TRUE,'Benefits Estimator'!C8,0)</f>
        <v>0</v>
      </c>
      <c r="D27" s="261">
        <f>IF('Lookup Tables'!$B18=TRUE,'Benefits Estimator'!D8,0)</f>
        <v>0</v>
      </c>
      <c r="E27" s="263"/>
      <c r="F27" s="264"/>
      <c r="S27" s="1"/>
      <c r="T27" s="1"/>
      <c r="U27" s="1"/>
      <c r="V27" s="1"/>
      <c r="W27" s="1"/>
      <c r="X27" s="1"/>
      <c r="Y27" s="1"/>
      <c r="AA27" s="1"/>
      <c r="AD27" s="1"/>
      <c r="AE27" s="1"/>
      <c r="AF27" s="1"/>
      <c r="AG27" s="1"/>
      <c r="AI27" s="1"/>
      <c r="AJ27" s="1"/>
      <c r="AK27" s="1"/>
      <c r="AM27" s="1"/>
    </row>
    <row r="28" spans="1:39">
      <c r="A28" s="110" t="s">
        <v>115</v>
      </c>
      <c r="B28" s="67" t="s">
        <v>99</v>
      </c>
      <c r="C28" s="261">
        <f>IF('Lookup Tables'!$B19=TRUE,'Benefits Estimator'!C9,0)</f>
        <v>0</v>
      </c>
      <c r="D28" s="261">
        <f>IF('Lookup Tables'!$B19=TRUE,'Benefits Estimator'!D9,0)</f>
        <v>0</v>
      </c>
      <c r="E28" s="263"/>
      <c r="F28" s="264"/>
      <c r="S28" s="1"/>
      <c r="T28" s="1"/>
      <c r="U28" s="1"/>
      <c r="V28" s="1"/>
      <c r="W28" s="1"/>
      <c r="X28" s="1"/>
      <c r="Y28" s="1"/>
      <c r="AA28" s="1"/>
      <c r="AD28" s="1"/>
      <c r="AE28" s="1"/>
      <c r="AF28" s="1"/>
      <c r="AG28" s="1"/>
      <c r="AI28" s="1"/>
      <c r="AJ28" s="1"/>
      <c r="AK28" s="1"/>
      <c r="AM28" s="1"/>
    </row>
    <row r="29" spans="1:39">
      <c r="A29" s="110" t="s">
        <v>116</v>
      </c>
      <c r="B29" s="67" t="s">
        <v>100</v>
      </c>
      <c r="C29" s="261">
        <f>IF('Lookup Tables'!$B20=TRUE,'Benefits Estimator'!C10,0)</f>
        <v>0</v>
      </c>
      <c r="D29" s="261">
        <f>IF('Lookup Tables'!$B20=TRUE,'Benefits Estimator'!D10,0)</f>
        <v>0</v>
      </c>
      <c r="E29" s="263"/>
      <c r="F29" s="264"/>
      <c r="S29" s="1"/>
      <c r="T29" s="1"/>
      <c r="U29" s="1"/>
      <c r="V29" s="1"/>
      <c r="W29" s="1"/>
      <c r="X29" s="1"/>
      <c r="Y29" s="1"/>
      <c r="AA29" s="1"/>
      <c r="AD29" s="1"/>
      <c r="AE29" s="1"/>
      <c r="AF29" s="1"/>
      <c r="AG29" s="1"/>
      <c r="AI29" s="1"/>
      <c r="AJ29" s="1"/>
      <c r="AK29" s="1"/>
      <c r="AM29" s="1"/>
    </row>
    <row r="30" spans="1:39">
      <c r="A30" s="110" t="s">
        <v>117</v>
      </c>
      <c r="B30" s="67" t="s">
        <v>101</v>
      </c>
      <c r="C30" s="261">
        <f>IF('Lookup Tables'!$B21=TRUE,'Benefits Estimator'!C11,0)</f>
        <v>0</v>
      </c>
      <c r="D30" s="261">
        <f>IF('Lookup Tables'!$B21=TRUE,'Benefits Estimator'!D11,0)</f>
        <v>0</v>
      </c>
      <c r="E30" s="263"/>
      <c r="F30" s="264"/>
      <c r="S30" s="1"/>
      <c r="T30" s="1"/>
      <c r="U30" s="1"/>
      <c r="V30" s="1"/>
      <c r="W30" s="1"/>
      <c r="X30" s="1"/>
      <c r="Y30" s="1"/>
      <c r="AA30" s="1"/>
      <c r="AD30" s="1"/>
      <c r="AE30" s="1"/>
      <c r="AF30" s="1"/>
      <c r="AG30" s="1"/>
      <c r="AI30" s="1"/>
      <c r="AJ30" s="1"/>
      <c r="AK30" s="1"/>
      <c r="AM30" s="1"/>
    </row>
    <row r="31" spans="1:39">
      <c r="A31" s="110"/>
      <c r="B31" s="67" t="s">
        <v>102</v>
      </c>
      <c r="C31" s="261">
        <f>IF('Lookup Tables'!$B22=TRUE,'Benefits Estimator'!C12,0)</f>
        <v>0</v>
      </c>
      <c r="D31" s="261">
        <f>IF('Lookup Tables'!$B22=TRUE,'Benefits Estimator'!D12,0)</f>
        <v>0</v>
      </c>
      <c r="E31" s="263"/>
      <c r="F31" s="264"/>
      <c r="S31" s="1"/>
      <c r="T31" s="1"/>
      <c r="U31" s="1"/>
      <c r="V31" s="1"/>
      <c r="W31" s="1"/>
      <c r="X31" s="1"/>
      <c r="Y31" s="1"/>
      <c r="AA31" s="1"/>
      <c r="AD31" s="1"/>
      <c r="AE31" s="1"/>
      <c r="AF31" s="1"/>
      <c r="AG31" s="1"/>
      <c r="AI31" s="1"/>
      <c r="AJ31" s="1"/>
      <c r="AK31" s="1"/>
      <c r="AM31" s="1"/>
    </row>
    <row r="32" spans="1:39">
      <c r="A32" s="110"/>
      <c r="B32" s="67" t="s">
        <v>103</v>
      </c>
      <c r="C32" s="261">
        <f>IF('Lookup Tables'!$B23=TRUE,'Benefits Estimator'!C13,0)</f>
        <v>0</v>
      </c>
      <c r="D32" s="261">
        <f>IF('Lookup Tables'!$B23=TRUE,'Benefits Estimator'!D13,0)</f>
        <v>0</v>
      </c>
      <c r="E32" s="263"/>
      <c r="F32" s="264"/>
      <c r="S32" s="1"/>
      <c r="T32" s="1"/>
      <c r="U32" s="1"/>
      <c r="V32" s="1"/>
      <c r="W32" s="1"/>
      <c r="X32" s="1"/>
      <c r="Y32" s="1"/>
      <c r="AA32" s="1"/>
      <c r="AD32" s="1"/>
      <c r="AE32" s="1"/>
      <c r="AF32" s="1"/>
      <c r="AG32" s="1"/>
      <c r="AI32" s="1"/>
      <c r="AJ32" s="1"/>
      <c r="AK32" s="1"/>
      <c r="AM32" s="1"/>
    </row>
    <row r="33" spans="1:39">
      <c r="A33" s="110"/>
      <c r="B33" s="67" t="str">
        <f>B14</f>
        <v>Paid Leave (Total of all that apply)</v>
      </c>
      <c r="C33" s="261">
        <f>IF('Lookup Tables'!$B24=TRUE,'Benefits Estimator'!C14,0)</f>
        <v>0</v>
      </c>
      <c r="D33" s="261">
        <f>IF('Lookup Tables'!$B24=TRUE,'Benefits Estimator'!D14,0)</f>
        <v>0</v>
      </c>
      <c r="E33" s="263"/>
      <c r="F33" s="264"/>
      <c r="S33" s="1"/>
      <c r="T33" s="1"/>
      <c r="U33" s="1"/>
      <c r="V33" s="1"/>
      <c r="W33" s="1"/>
      <c r="X33" s="1"/>
      <c r="Y33" s="1"/>
      <c r="AA33" s="1"/>
      <c r="AD33" s="1"/>
      <c r="AE33" s="1"/>
      <c r="AF33" s="1"/>
      <c r="AG33" s="1"/>
      <c r="AI33" s="1"/>
      <c r="AJ33" s="1"/>
      <c r="AK33" s="1"/>
      <c r="AM33" s="1"/>
    </row>
    <row r="34" spans="1:39">
      <c r="A34" s="159"/>
      <c r="B34" s="67" t="s">
        <v>118</v>
      </c>
      <c r="C34" s="261">
        <f>IF('Lookup Tables'!$B25=TRUE,'Benefits Estimator'!C15,0)</f>
        <v>0</v>
      </c>
      <c r="D34" s="261">
        <f>IF('Lookup Tables'!$B25=TRUE,'Benefits Estimator'!D15,0)</f>
        <v>0</v>
      </c>
      <c r="E34" s="263"/>
      <c r="F34" s="264"/>
    </row>
    <row r="35" spans="1:39">
      <c r="A35" s="110"/>
      <c r="B35" s="67" t="s">
        <v>106</v>
      </c>
      <c r="C35" s="261">
        <f>IF('Lookup Tables'!$B26=TRUE,'Benefits Estimator'!C16,0)</f>
        <v>0</v>
      </c>
      <c r="D35" s="261">
        <f>IF('Lookup Tables'!$B26=TRUE,'Benefits Estimator'!D16,0)</f>
        <v>0</v>
      </c>
      <c r="E35" s="263"/>
      <c r="F35" s="264"/>
    </row>
    <row r="36" spans="1:39">
      <c r="A36" s="110"/>
      <c r="B36" s="67" t="s">
        <v>107</v>
      </c>
      <c r="C36" s="261">
        <f>IF('Lookup Tables'!$B27=TRUE,'Benefits Estimator'!C17,0)</f>
        <v>0</v>
      </c>
      <c r="D36" s="261">
        <f>IF('Lookup Tables'!$B27=TRUE,'Benefits Estimator'!D17,0)</f>
        <v>0</v>
      </c>
      <c r="E36" s="263"/>
      <c r="F36" s="264"/>
    </row>
    <row r="37" spans="1:39">
      <c r="A37" s="110"/>
      <c r="B37" s="67" t="s">
        <v>107</v>
      </c>
      <c r="C37" s="261">
        <f>IF('Lookup Tables'!$B28=TRUE,'Benefits Estimator'!C18,0)</f>
        <v>0</v>
      </c>
      <c r="D37" s="261">
        <f>IF('Lookup Tables'!$B28=TRUE,'Benefits Estimator'!D18,0)</f>
        <v>0</v>
      </c>
      <c r="E37" s="263"/>
      <c r="F37" s="264"/>
    </row>
    <row r="38" spans="1:39">
      <c r="A38" s="110"/>
      <c r="B38" s="67" t="s">
        <v>107</v>
      </c>
      <c r="C38" s="261">
        <f>IF('Lookup Tables'!$B29=TRUE,'Benefits Estimator'!C19,0)</f>
        <v>0</v>
      </c>
      <c r="D38" s="261">
        <f>IF('Lookup Tables'!$B29=TRUE,'Benefits Estimator'!D19,0)</f>
        <v>0</v>
      </c>
      <c r="E38" s="263"/>
      <c r="F38" s="264"/>
    </row>
    <row r="39" spans="1:39" ht="15.75" customHeight="1">
      <c r="A39" s="70"/>
      <c r="B39" s="278" t="s">
        <v>108</v>
      </c>
      <c r="C39" s="304">
        <f>SUM(C27:C38)</f>
        <v>0</v>
      </c>
      <c r="D39" s="305">
        <f>SUM(D27:D38)</f>
        <v>0</v>
      </c>
      <c r="E39" s="288"/>
      <c r="F39" s="264"/>
      <c r="G39" s="266" t="s">
        <v>119</v>
      </c>
      <c r="H39" s="267"/>
      <c r="I39" s="267"/>
      <c r="J39" s="267"/>
      <c r="K39" s="268"/>
      <c r="L39" s="268"/>
    </row>
    <row r="40" spans="1:39">
      <c r="A40" s="74"/>
      <c r="B40" s="269"/>
      <c r="C40" s="270"/>
      <c r="D40" s="271"/>
      <c r="E40" s="270"/>
      <c r="F40" s="287"/>
      <c r="G40" s="272" t="s">
        <v>120</v>
      </c>
      <c r="H40" s="273"/>
      <c r="I40" s="273"/>
      <c r="J40" s="273"/>
      <c r="K40" s="273"/>
      <c r="L40" s="274"/>
    </row>
    <row r="41" spans="1:39">
      <c r="C41" s="275"/>
      <c r="D41" s="275"/>
      <c r="E41" s="275"/>
    </row>
    <row r="42" spans="1:39">
      <c r="C42" s="275"/>
      <c r="D42" s="275"/>
      <c r="E42" s="275"/>
    </row>
    <row r="43" spans="1:39">
      <c r="C43" s="275"/>
      <c r="D43" s="275"/>
      <c r="E43" s="275"/>
    </row>
    <row r="44" spans="1:39">
      <c r="C44" s="275"/>
      <c r="D44" s="275"/>
      <c r="E44" s="275"/>
    </row>
    <row r="45" spans="1:39">
      <c r="C45" s="275"/>
      <c r="D45" s="275"/>
      <c r="E45" s="275"/>
    </row>
    <row r="46" spans="1:39">
      <c r="C46" s="275"/>
      <c r="D46" s="275"/>
      <c r="E46" s="275"/>
    </row>
    <row r="47" spans="1:39">
      <c r="E47" s="275"/>
    </row>
    <row r="48" spans="1:39">
      <c r="C48" s="252"/>
      <c r="D48" s="252"/>
      <c r="E48" s="252"/>
    </row>
    <row r="51" spans="2:4">
      <c r="C51" s="275"/>
      <c r="D51" s="275"/>
    </row>
    <row r="53" spans="2:4">
      <c r="B53" s="3"/>
    </row>
  </sheetData>
  <sheetProtection algorithmName="SHA-512" hashValue="2ZxyPjbbexkjj0oZLOtewg7pVU/VvsxsfltOLqqBlN69V+OnD7NGSTOfJ7bs0mibLSQbjk9C2JZEqQJkIrPD+A==" saltValue="HkqMq+a01Ybdpxb223Otfw==" spinCount="100000" sheet="1" objects="1" scenarios="1"/>
  <mergeCells count="8">
    <mergeCell ref="C25:D25"/>
    <mergeCell ref="C6:D6"/>
    <mergeCell ref="A2:F3"/>
    <mergeCell ref="A5:F5"/>
    <mergeCell ref="G6:H6"/>
    <mergeCell ref="A9:A14"/>
    <mergeCell ref="A23:B24"/>
    <mergeCell ref="C24:D24"/>
  </mergeCells>
  <pageMargins left="0.7" right="0.7" top="0.75" bottom="0.75" header="0.3" footer="0.3"/>
  <pageSetup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266700</xdr:colOff>
                    <xdr:row>6</xdr:row>
                    <xdr:rowOff>514350</xdr:rowOff>
                  </from>
                  <to>
                    <xdr:col>4</xdr:col>
                    <xdr:colOff>527050</xdr:colOff>
                    <xdr:row>8</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266700</xdr:colOff>
                    <xdr:row>7</xdr:row>
                    <xdr:rowOff>171450</xdr:rowOff>
                  </from>
                  <to>
                    <xdr:col>4</xdr:col>
                    <xdr:colOff>476250</xdr:colOff>
                    <xdr:row>9</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266700</xdr:colOff>
                    <xdr:row>8</xdr:row>
                    <xdr:rowOff>165100</xdr:rowOff>
                  </from>
                  <to>
                    <xdr:col>4</xdr:col>
                    <xdr:colOff>476250</xdr:colOff>
                    <xdr:row>10</xdr:row>
                    <xdr:rowOff>12700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266700</xdr:colOff>
                    <xdr:row>9</xdr:row>
                    <xdr:rowOff>171450</xdr:rowOff>
                  </from>
                  <to>
                    <xdr:col>4</xdr:col>
                    <xdr:colOff>476250</xdr:colOff>
                    <xdr:row>11</xdr:row>
                    <xdr:rowOff>19050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xdr:col>
                    <xdr:colOff>266700</xdr:colOff>
                    <xdr:row>10</xdr:row>
                    <xdr:rowOff>171450</xdr:rowOff>
                  </from>
                  <to>
                    <xdr:col>4</xdr:col>
                    <xdr:colOff>476250</xdr:colOff>
                    <xdr:row>12</xdr:row>
                    <xdr:rowOff>19050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xdr:col>
                    <xdr:colOff>266700</xdr:colOff>
                    <xdr:row>11</xdr:row>
                    <xdr:rowOff>165100</xdr:rowOff>
                  </from>
                  <to>
                    <xdr:col>4</xdr:col>
                    <xdr:colOff>476250</xdr:colOff>
                    <xdr:row>13</xdr:row>
                    <xdr:rowOff>12700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xdr:col>
                    <xdr:colOff>266700</xdr:colOff>
                    <xdr:row>12</xdr:row>
                    <xdr:rowOff>165100</xdr:rowOff>
                  </from>
                  <to>
                    <xdr:col>4</xdr:col>
                    <xdr:colOff>476250</xdr:colOff>
                    <xdr:row>14</xdr:row>
                    <xdr:rowOff>12700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xdr:col>
                    <xdr:colOff>266700</xdr:colOff>
                    <xdr:row>13</xdr:row>
                    <xdr:rowOff>152400</xdr:rowOff>
                  </from>
                  <to>
                    <xdr:col>4</xdr:col>
                    <xdr:colOff>476250</xdr:colOff>
                    <xdr:row>15</xdr:row>
                    <xdr:rowOff>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4</xdr:col>
                    <xdr:colOff>266700</xdr:colOff>
                    <xdr:row>17</xdr:row>
                    <xdr:rowOff>171450</xdr:rowOff>
                  </from>
                  <to>
                    <xdr:col>4</xdr:col>
                    <xdr:colOff>476250</xdr:colOff>
                    <xdr:row>19</xdr:row>
                    <xdr:rowOff>19050</xdr:rowOff>
                  </to>
                </anchor>
              </controlPr>
            </control>
          </mc:Choice>
        </mc:AlternateContent>
        <mc:AlternateContent xmlns:mc="http://schemas.openxmlformats.org/markup-compatibility/2006">
          <mc:Choice Requires="x14">
            <control shapeId="7187" r:id="rId13" name="Check Box 19">
              <controlPr defaultSize="0" autoFill="0" autoLine="0" autoPict="0">
                <anchor moveWithCells="1">
                  <from>
                    <xdr:col>4</xdr:col>
                    <xdr:colOff>266700</xdr:colOff>
                    <xdr:row>14</xdr:row>
                    <xdr:rowOff>184150</xdr:rowOff>
                  </from>
                  <to>
                    <xdr:col>4</xdr:col>
                    <xdr:colOff>476250</xdr:colOff>
                    <xdr:row>16</xdr:row>
                    <xdr:rowOff>31750</xdr:rowOff>
                  </to>
                </anchor>
              </controlPr>
            </control>
          </mc:Choice>
        </mc:AlternateContent>
        <mc:AlternateContent xmlns:mc="http://schemas.openxmlformats.org/markup-compatibility/2006">
          <mc:Choice Requires="x14">
            <control shapeId="7189" r:id="rId14" name="Check Box 21">
              <controlPr defaultSize="0" autoFill="0" autoLine="0" autoPict="0">
                <anchor moveWithCells="1">
                  <from>
                    <xdr:col>4</xdr:col>
                    <xdr:colOff>266700</xdr:colOff>
                    <xdr:row>15</xdr:row>
                    <xdr:rowOff>184150</xdr:rowOff>
                  </from>
                  <to>
                    <xdr:col>4</xdr:col>
                    <xdr:colOff>476250</xdr:colOff>
                    <xdr:row>17</xdr:row>
                    <xdr:rowOff>31750</xdr:rowOff>
                  </to>
                </anchor>
              </controlPr>
            </control>
          </mc:Choice>
        </mc:AlternateContent>
        <mc:AlternateContent xmlns:mc="http://schemas.openxmlformats.org/markup-compatibility/2006">
          <mc:Choice Requires="x14">
            <control shapeId="7190" r:id="rId15" name="Check Box 22">
              <controlPr defaultSize="0" autoFill="0" autoLine="0" autoPict="0">
                <anchor moveWithCells="1">
                  <from>
                    <xdr:col>4</xdr:col>
                    <xdr:colOff>266700</xdr:colOff>
                    <xdr:row>16</xdr:row>
                    <xdr:rowOff>171450</xdr:rowOff>
                  </from>
                  <to>
                    <xdr:col>4</xdr:col>
                    <xdr:colOff>476250</xdr:colOff>
                    <xdr:row>18</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F5845-C36C-4225-B04A-E09A316D2E1F}">
  <dimension ref="A1:AC89"/>
  <sheetViews>
    <sheetView showGridLines="0" tabSelected="1" zoomScale="98" zoomScaleNormal="98" workbookViewId="0">
      <selection activeCell="A21" sqref="A21:U21"/>
    </sheetView>
  </sheetViews>
  <sheetFormatPr defaultRowHeight="14.45"/>
  <cols>
    <col min="1" max="1" width="42.28515625" customWidth="1"/>
    <col min="2" max="2" width="16.7109375" customWidth="1"/>
    <col min="3" max="9" width="15.7109375" customWidth="1"/>
    <col min="10" max="10" width="24.42578125" customWidth="1"/>
    <col min="11" max="11" width="12.28515625" customWidth="1"/>
    <col min="12" max="16" width="14.140625" customWidth="1"/>
    <col min="17" max="22" width="12.42578125" customWidth="1"/>
    <col min="23" max="23" width="10.28515625" customWidth="1"/>
    <col min="24" max="24" width="11.7109375" customWidth="1"/>
    <col min="25" max="25" width="10.28515625" customWidth="1"/>
    <col min="26" max="26" width="13.42578125" customWidth="1"/>
    <col min="27" max="28" width="10.28515625" customWidth="1"/>
  </cols>
  <sheetData>
    <row r="1" spans="1:29" ht="45" customHeight="1">
      <c r="A1" s="221" t="s">
        <v>121</v>
      </c>
      <c r="B1" s="222"/>
      <c r="C1" s="502" t="s">
        <v>122</v>
      </c>
      <c r="D1" s="503"/>
      <c r="E1" s="503"/>
      <c r="F1" s="214"/>
      <c r="G1" s="214"/>
      <c r="H1" s="214"/>
      <c r="I1" s="214"/>
      <c r="J1" s="214"/>
      <c r="K1" s="214"/>
      <c r="L1" s="214"/>
      <c r="M1" s="214"/>
      <c r="N1" s="214"/>
      <c r="O1" s="214"/>
      <c r="P1" s="215"/>
    </row>
    <row r="2" spans="1:29" ht="12.95" customHeight="1">
      <c r="A2" s="451" t="s">
        <v>123</v>
      </c>
      <c r="B2" s="480"/>
      <c r="C2" s="480"/>
      <c r="D2" s="480"/>
      <c r="E2" s="480"/>
      <c r="F2" s="480"/>
      <c r="G2" s="480"/>
      <c r="H2" s="480"/>
      <c r="I2" s="480"/>
      <c r="J2" s="480"/>
      <c r="K2" s="480"/>
      <c r="L2" s="480"/>
      <c r="M2" s="480"/>
      <c r="N2" s="480"/>
      <c r="O2" s="480"/>
      <c r="P2" s="481"/>
    </row>
    <row r="3" spans="1:29" ht="159" customHeight="1">
      <c r="A3" s="511"/>
      <c r="B3" s="374"/>
      <c r="C3" s="374"/>
      <c r="D3" s="374"/>
      <c r="E3" s="374"/>
      <c r="F3" s="374"/>
      <c r="G3" s="374"/>
      <c r="H3" s="374"/>
      <c r="I3" s="374"/>
      <c r="J3" s="374"/>
      <c r="K3" s="374"/>
      <c r="L3" s="374"/>
      <c r="M3" s="374"/>
      <c r="N3" s="374"/>
      <c r="O3" s="374"/>
      <c r="P3" s="375"/>
    </row>
    <row r="4" spans="1:29" ht="9" customHeight="1">
      <c r="A4" s="482"/>
      <c r="B4" s="377"/>
      <c r="C4" s="377"/>
      <c r="D4" s="377"/>
      <c r="E4" s="377"/>
      <c r="F4" s="377"/>
      <c r="G4" s="377"/>
      <c r="H4" s="377"/>
      <c r="I4" s="377"/>
      <c r="J4" s="377"/>
      <c r="K4" s="377"/>
      <c r="L4" s="377"/>
      <c r="M4" s="377"/>
      <c r="N4" s="377"/>
      <c r="O4" s="377"/>
      <c r="P4" s="378"/>
    </row>
    <row r="5" spans="1:29" ht="15.6">
      <c r="A5" s="223" t="s">
        <v>124</v>
      </c>
      <c r="B5" s="509">
        <f>'Data Entry'!C4</f>
        <v>0</v>
      </c>
      <c r="C5" s="510"/>
      <c r="D5" s="312" t="s">
        <v>6</v>
      </c>
      <c r="E5" s="153" t="str">
        <f>'Data Entry'!C7</f>
        <v>2022-23</v>
      </c>
      <c r="F5" s="224"/>
      <c r="G5" s="225"/>
      <c r="H5" s="225"/>
      <c r="I5" s="225"/>
      <c r="J5" s="225"/>
      <c r="K5" s="225"/>
      <c r="L5" s="225"/>
      <c r="M5" s="225"/>
      <c r="N5" s="225"/>
      <c r="O5" s="225"/>
      <c r="P5" s="226"/>
    </row>
    <row r="6" spans="1:29">
      <c r="B6" s="5"/>
    </row>
    <row r="7" spans="1:29" ht="24.4" customHeight="1">
      <c r="A7" s="388" t="s">
        <v>125</v>
      </c>
      <c r="B7" s="504"/>
      <c r="C7" s="504"/>
      <c r="D7" s="504"/>
      <c r="E7" s="504"/>
      <c r="F7" s="504"/>
      <c r="G7" s="504"/>
      <c r="H7" s="504"/>
      <c r="I7" s="504"/>
      <c r="J7" s="504"/>
      <c r="K7" s="504"/>
      <c r="L7" s="504"/>
      <c r="M7" s="504"/>
      <c r="N7" s="227"/>
      <c r="O7" s="227"/>
      <c r="P7" s="228"/>
    </row>
    <row r="8" spans="1:29" ht="51.75" customHeight="1">
      <c r="A8" s="512" t="s">
        <v>126</v>
      </c>
      <c r="B8" s="380"/>
      <c r="C8" s="380"/>
      <c r="D8" s="380"/>
      <c r="E8" s="380"/>
      <c r="F8" s="380"/>
      <c r="G8" s="380"/>
      <c r="H8" s="380"/>
      <c r="I8" s="380"/>
      <c r="J8" s="380"/>
      <c r="K8" s="380"/>
      <c r="L8" s="380"/>
      <c r="M8" s="380"/>
      <c r="N8" s="380"/>
      <c r="O8" s="380"/>
      <c r="P8" s="513"/>
    </row>
    <row r="9" spans="1:29" ht="18.399999999999999" customHeight="1">
      <c r="A9" s="223" t="s">
        <v>127</v>
      </c>
      <c r="B9" s="505" t="s">
        <v>128</v>
      </c>
      <c r="C9" s="506"/>
      <c r="D9" s="506"/>
      <c r="E9" s="506"/>
      <c r="F9" s="507" t="s">
        <v>129</v>
      </c>
      <c r="G9" s="508"/>
      <c r="H9" s="508"/>
      <c r="I9" s="508"/>
      <c r="J9" s="508"/>
      <c r="K9" s="229"/>
      <c r="L9" s="230"/>
      <c r="M9" s="230"/>
      <c r="N9" s="230"/>
      <c r="O9" s="230"/>
      <c r="P9" s="231"/>
      <c r="U9" s="500"/>
      <c r="V9" s="501"/>
      <c r="W9" s="501"/>
      <c r="X9" s="501"/>
    </row>
    <row r="10" spans="1:29" ht="57.95">
      <c r="A10" s="136" t="s">
        <v>130</v>
      </c>
      <c r="B10" s="71" t="s">
        <v>131</v>
      </c>
      <c r="C10" s="71" t="s">
        <v>132</v>
      </c>
      <c r="D10" s="71" t="s">
        <v>133</v>
      </c>
      <c r="E10" s="71" t="s">
        <v>134</v>
      </c>
      <c r="F10" s="71" t="s">
        <v>131</v>
      </c>
      <c r="G10" s="71" t="s">
        <v>132</v>
      </c>
      <c r="H10" s="71" t="s">
        <v>133</v>
      </c>
      <c r="I10" s="68" t="s">
        <v>135</v>
      </c>
      <c r="J10" s="68" t="s">
        <v>136</v>
      </c>
      <c r="K10" s="145"/>
      <c r="L10" s="63"/>
      <c r="M10" s="63"/>
      <c r="N10" s="63"/>
      <c r="O10" s="63"/>
      <c r="P10" s="64"/>
      <c r="Q10" s="12"/>
      <c r="R10" s="12"/>
      <c r="S10" s="12"/>
      <c r="T10" s="95"/>
      <c r="U10" s="95"/>
      <c r="V10" s="95"/>
      <c r="W10" s="95"/>
      <c r="X10" s="12"/>
      <c r="Z10" s="95"/>
      <c r="AA10" s="95"/>
      <c r="AB10" s="95"/>
      <c r="AC10" s="95"/>
    </row>
    <row r="11" spans="1:29" ht="15" customHeight="1">
      <c r="A11" s="106" t="str">
        <f>IF('Data Entry'!B15=0," ",'Data Entry'!B15)</f>
        <v>BEST EL</v>
      </c>
      <c r="B11" s="137">
        <f>'Data Entry'!C15</f>
        <v>0</v>
      </c>
      <c r="C11" s="137">
        <f>'Data Entry'!F15</f>
        <v>0</v>
      </c>
      <c r="D11" s="137">
        <f>'Data Entry'!I15</f>
        <v>0</v>
      </c>
      <c r="E11" s="137">
        <f>SUM(B11:D11)</f>
        <v>0</v>
      </c>
      <c r="F11" s="138">
        <f>'Data Entry'!D15*B11</f>
        <v>0</v>
      </c>
      <c r="G11" s="138">
        <f>'Data Entry'!G15*C11</f>
        <v>0</v>
      </c>
      <c r="H11" s="138">
        <f>'Data Entry'!J15*D11</f>
        <v>0</v>
      </c>
      <c r="I11" s="138">
        <f>SUM(F11:H11)</f>
        <v>0</v>
      </c>
      <c r="J11" s="138">
        <f>I11*'Data Entry'!$E$27</f>
        <v>0</v>
      </c>
      <c r="K11" s="146"/>
      <c r="L11" s="147"/>
      <c r="M11" s="147"/>
      <c r="N11" s="147"/>
      <c r="O11" s="147"/>
      <c r="P11" s="148"/>
      <c r="T11" s="86"/>
      <c r="U11" s="86"/>
      <c r="V11" s="1"/>
      <c r="W11" s="1"/>
      <c r="Z11" s="16"/>
      <c r="AA11" s="16"/>
      <c r="AB11" s="1"/>
      <c r="AC11" s="1"/>
    </row>
    <row r="12" spans="1:29" ht="15" customHeight="1">
      <c r="A12" s="139" t="str">
        <f>IF('Data Entry'!B16=0," ",'Data Entry'!B16)</f>
        <v>BESTACCELERATED H S</v>
      </c>
      <c r="B12" s="137">
        <f>'Data Entry'!C16</f>
        <v>0</v>
      </c>
      <c r="C12" s="137">
        <f>'Data Entry'!F16</f>
        <v>0</v>
      </c>
      <c r="D12" s="137">
        <f>'Data Entry'!I16</f>
        <v>0</v>
      </c>
      <c r="E12" s="137">
        <f t="shared" ref="E12:E16" si="0">SUM(B12:D12)</f>
        <v>0</v>
      </c>
      <c r="F12" s="140">
        <f>'Data Entry'!D16*B12</f>
        <v>0</v>
      </c>
      <c r="G12" s="140">
        <f>'Data Entry'!G16*C12</f>
        <v>0</v>
      </c>
      <c r="H12" s="140">
        <f>'Data Entry'!J16*D12</f>
        <v>0</v>
      </c>
      <c r="I12" s="140">
        <f t="shared" ref="I12:I16" si="1">SUM(F12:H12)</f>
        <v>0</v>
      </c>
      <c r="J12" s="140">
        <f>I12*'Data Entry'!$E$27</f>
        <v>0</v>
      </c>
      <c r="K12" s="146"/>
      <c r="L12" s="147"/>
      <c r="M12" s="147"/>
      <c r="N12" s="147"/>
      <c r="O12" s="147"/>
      <c r="P12" s="148"/>
      <c r="T12" s="86"/>
      <c r="U12" s="86"/>
      <c r="Z12" s="124"/>
      <c r="AA12" s="16"/>
      <c r="AB12" s="1"/>
      <c r="AC12" s="1"/>
    </row>
    <row r="13" spans="1:29" ht="15" customHeight="1">
      <c r="A13" s="139" t="str">
        <f>IF('Data Entry'!B17=0," ",'Data Entry'!B17)</f>
        <v>BEST MIDDLE</v>
      </c>
      <c r="B13" s="137">
        <f>'Data Entry'!C17</f>
        <v>0</v>
      </c>
      <c r="C13" s="137">
        <f>'Data Entry'!F17</f>
        <v>0</v>
      </c>
      <c r="D13" s="137">
        <f>'Data Entry'!I17</f>
        <v>0</v>
      </c>
      <c r="E13" s="137">
        <f t="shared" si="0"/>
        <v>0</v>
      </c>
      <c r="F13" s="140">
        <f>'Data Entry'!D17*B13</f>
        <v>0</v>
      </c>
      <c r="G13" s="140">
        <f>'Data Entry'!G17*C13</f>
        <v>0</v>
      </c>
      <c r="H13" s="140">
        <f>'Data Entry'!J17*D13</f>
        <v>0</v>
      </c>
      <c r="I13" s="140">
        <f t="shared" si="1"/>
        <v>0</v>
      </c>
      <c r="J13" s="140">
        <f>I13*'Data Entry'!$E$27</f>
        <v>0</v>
      </c>
      <c r="K13" s="146"/>
      <c r="L13" s="147"/>
      <c r="M13" s="147"/>
      <c r="N13" s="147"/>
      <c r="O13" s="147"/>
      <c r="P13" s="148"/>
      <c r="T13" s="86"/>
      <c r="U13" s="86"/>
      <c r="Z13" s="16"/>
      <c r="AA13" s="16"/>
      <c r="AB13" s="1"/>
      <c r="AC13" s="1"/>
    </row>
    <row r="14" spans="1:29" ht="15" customHeight="1">
      <c r="A14" s="139" t="str">
        <f>IF('Data Entry'!B18=0," ",'Data Entry'!B18)</f>
        <v>NORTHWEST BEST EL</v>
      </c>
      <c r="B14" s="137">
        <f>'Data Entry'!C18</f>
        <v>0</v>
      </c>
      <c r="C14" s="137">
        <f>'Data Entry'!F18</f>
        <v>0</v>
      </c>
      <c r="D14" s="137">
        <f>'Data Entry'!I18</f>
        <v>0</v>
      </c>
      <c r="E14" s="137">
        <f t="shared" si="0"/>
        <v>0</v>
      </c>
      <c r="F14" s="140">
        <f>'Data Entry'!D18*B14</f>
        <v>0</v>
      </c>
      <c r="G14" s="140">
        <f>'Data Entry'!G18*C14</f>
        <v>0</v>
      </c>
      <c r="H14" s="140">
        <f>'Data Entry'!J18*D14</f>
        <v>0</v>
      </c>
      <c r="I14" s="140">
        <f t="shared" si="1"/>
        <v>0</v>
      </c>
      <c r="J14" s="140">
        <f>I14*'Data Entry'!$E$27</f>
        <v>0</v>
      </c>
      <c r="K14" s="146"/>
      <c r="L14" s="147"/>
      <c r="M14" s="147"/>
      <c r="N14" s="147"/>
      <c r="O14" s="147"/>
      <c r="P14" s="148"/>
      <c r="T14" s="86"/>
      <c r="U14" s="86"/>
    </row>
    <row r="15" spans="1:29" ht="15" customHeight="1">
      <c r="A15" s="139" t="str">
        <f>IF('Data Entry'!B19=0," ",'Data Entry'!B19)</f>
        <v>SOUTH BEST EL</v>
      </c>
      <c r="B15" s="137">
        <f>'Data Entry'!C19</f>
        <v>0</v>
      </c>
      <c r="C15" s="137">
        <f>'Data Entry'!F19</f>
        <v>0</v>
      </c>
      <c r="D15" s="137">
        <f>'Data Entry'!I19</f>
        <v>0</v>
      </c>
      <c r="E15" s="137">
        <f t="shared" si="0"/>
        <v>0</v>
      </c>
      <c r="F15" s="140">
        <f>'Data Entry'!D19*B15</f>
        <v>0</v>
      </c>
      <c r="G15" s="140">
        <f>'Data Entry'!G19*C15</f>
        <v>0</v>
      </c>
      <c r="H15" s="140">
        <f>'Data Entry'!J19*D15</f>
        <v>0</v>
      </c>
      <c r="I15" s="140">
        <f t="shared" si="1"/>
        <v>0</v>
      </c>
      <c r="J15" s="140">
        <f>I15*'Data Entry'!$E$27</f>
        <v>0</v>
      </c>
      <c r="K15" s="146"/>
      <c r="L15" s="147"/>
      <c r="M15" s="147"/>
      <c r="N15" s="147"/>
      <c r="O15" s="147"/>
      <c r="P15" s="148"/>
      <c r="T15" s="86"/>
      <c r="U15" s="86"/>
    </row>
    <row r="16" spans="1:29" ht="15" customHeight="1">
      <c r="A16" s="141" t="str">
        <f>IF('Data Entry'!B20=0," ",'Data Entry'!B20)</f>
        <v>EAST BEST EL</v>
      </c>
      <c r="B16" s="137">
        <f>'Data Entry'!C20</f>
        <v>0</v>
      </c>
      <c r="C16" s="119">
        <f>'Data Entry'!F20</f>
        <v>0</v>
      </c>
      <c r="D16" s="119">
        <f>'Data Entry'!I20</f>
        <v>0</v>
      </c>
      <c r="E16" s="119">
        <f t="shared" si="0"/>
        <v>0</v>
      </c>
      <c r="F16" s="140">
        <f>'Data Entry'!D20*B16</f>
        <v>0</v>
      </c>
      <c r="G16" s="140">
        <f>'Data Entry'!G20*C16</f>
        <v>0</v>
      </c>
      <c r="H16" s="140">
        <f>'Data Entry'!J20*D16</f>
        <v>0</v>
      </c>
      <c r="I16" s="140">
        <f t="shared" si="1"/>
        <v>0</v>
      </c>
      <c r="J16" s="152">
        <f>I16*'Data Entry'!$E$27</f>
        <v>0</v>
      </c>
      <c r="K16" s="146"/>
      <c r="L16" s="147"/>
      <c r="M16" s="147"/>
      <c r="N16" s="147"/>
      <c r="O16" s="147"/>
      <c r="P16" s="148"/>
      <c r="T16" s="86"/>
      <c r="U16" s="86"/>
    </row>
    <row r="17" spans="1:26" ht="15" customHeight="1">
      <c r="A17" s="94" t="s">
        <v>137</v>
      </c>
      <c r="B17" s="143">
        <f>SUM(B11:B16)</f>
        <v>0</v>
      </c>
      <c r="C17" s="143">
        <f t="shared" ref="C17:E17" si="2">SUM(C11:C16)</f>
        <v>0</v>
      </c>
      <c r="D17" s="143">
        <f t="shared" si="2"/>
        <v>0</v>
      </c>
      <c r="E17" s="142">
        <f t="shared" si="2"/>
        <v>0</v>
      </c>
      <c r="F17" s="144">
        <f>SUM(F11:F16)</f>
        <v>0</v>
      </c>
      <c r="G17" s="144">
        <f t="shared" ref="G17:J17" si="3">SUM(G11:G16)</f>
        <v>0</v>
      </c>
      <c r="H17" s="144">
        <f t="shared" si="3"/>
        <v>0</v>
      </c>
      <c r="I17" s="144">
        <f t="shared" si="3"/>
        <v>0</v>
      </c>
      <c r="J17" s="144">
        <f t="shared" si="3"/>
        <v>0</v>
      </c>
      <c r="K17" s="149"/>
      <c r="L17" s="150"/>
      <c r="M17" s="150"/>
      <c r="N17" s="150"/>
      <c r="O17" s="150"/>
      <c r="P17" s="151"/>
      <c r="T17" s="86"/>
      <c r="U17" s="86"/>
    </row>
    <row r="18" spans="1:26">
      <c r="A18" s="3"/>
      <c r="B18" s="1"/>
      <c r="C18" s="1"/>
      <c r="D18" s="1"/>
      <c r="E18" s="1"/>
      <c r="F18" s="4"/>
      <c r="G18" s="8"/>
      <c r="H18" s="1"/>
      <c r="I18" s="1"/>
      <c r="L18" s="6"/>
    </row>
    <row r="20" spans="1:26" ht="25.15" customHeight="1">
      <c r="A20" s="519" t="s">
        <v>138</v>
      </c>
      <c r="B20" s="545"/>
      <c r="C20" s="545"/>
      <c r="D20" s="545"/>
      <c r="E20" s="545"/>
      <c r="F20" s="545"/>
      <c r="G20" s="545"/>
      <c r="H20" s="545"/>
      <c r="I20" s="545"/>
      <c r="J20" s="545"/>
      <c r="K20" s="545"/>
      <c r="L20" s="545"/>
      <c r="M20" s="545"/>
      <c r="N20" s="545"/>
      <c r="O20" s="545"/>
      <c r="P20" s="545"/>
      <c r="Q20" s="546"/>
      <c r="R20" s="546"/>
      <c r="S20" s="546"/>
      <c r="T20" s="546"/>
      <c r="U20" s="546"/>
    </row>
    <row r="21" spans="1:26" ht="105.75" customHeight="1">
      <c r="A21" s="520" t="s">
        <v>139</v>
      </c>
      <c r="B21" s="521"/>
      <c r="C21" s="521"/>
      <c r="D21" s="521"/>
      <c r="E21" s="521"/>
      <c r="F21" s="521"/>
      <c r="G21" s="521"/>
      <c r="H21" s="521"/>
      <c r="I21" s="521"/>
      <c r="J21" s="521"/>
      <c r="K21" s="521"/>
      <c r="L21" s="521"/>
      <c r="M21" s="521"/>
      <c r="N21" s="521"/>
      <c r="O21" s="521"/>
      <c r="P21" s="521"/>
      <c r="Q21" s="521"/>
      <c r="R21" s="521"/>
      <c r="S21" s="521"/>
      <c r="T21" s="521"/>
      <c r="U21" s="522"/>
    </row>
    <row r="22" spans="1:26" ht="17.25" customHeight="1">
      <c r="A22" s="232"/>
      <c r="B22" s="233"/>
      <c r="C22" s="492" t="s">
        <v>140</v>
      </c>
      <c r="D22" s="493"/>
      <c r="E22" s="494"/>
      <c r="F22" s="234"/>
      <c r="G22" s="516" t="s">
        <v>141</v>
      </c>
      <c r="H22" s="517"/>
      <c r="I22" s="517"/>
      <c r="J22" s="517"/>
      <c r="K22" s="517"/>
      <c r="L22" s="516" t="s">
        <v>142</v>
      </c>
      <c r="M22" s="517"/>
      <c r="N22" s="517"/>
      <c r="O22" s="517"/>
      <c r="P22" s="517"/>
      <c r="Q22" s="516" t="s">
        <v>143</v>
      </c>
      <c r="R22" s="517"/>
      <c r="S22" s="517"/>
      <c r="T22" s="517"/>
      <c r="U22" s="518"/>
      <c r="V22" s="299"/>
      <c r="W22" s="299"/>
      <c r="X22" s="299"/>
      <c r="Y22" s="299"/>
      <c r="Z22" s="299"/>
    </row>
    <row r="23" spans="1:26" ht="15" customHeight="1">
      <c r="A23" s="495" t="s">
        <v>144</v>
      </c>
      <c r="B23" s="17"/>
      <c r="C23" s="103" t="s">
        <v>145</v>
      </c>
      <c r="D23" s="103" t="s">
        <v>146</v>
      </c>
      <c r="E23" s="103" t="s">
        <v>147</v>
      </c>
      <c r="F23" s="104"/>
      <c r="G23" s="497" t="s">
        <v>148</v>
      </c>
      <c r="H23" s="498"/>
      <c r="I23" s="498"/>
      <c r="J23" s="498"/>
      <c r="K23" s="499"/>
      <c r="L23" s="497" t="s">
        <v>149</v>
      </c>
      <c r="M23" s="498"/>
      <c r="N23" s="498"/>
      <c r="O23" s="498"/>
      <c r="P23" s="499"/>
      <c r="Q23" s="497" t="s">
        <v>150</v>
      </c>
      <c r="R23" s="498"/>
      <c r="S23" s="498"/>
      <c r="T23" s="498"/>
      <c r="U23" s="499"/>
      <c r="V23" s="500"/>
      <c r="W23" s="501"/>
      <c r="X23" s="501"/>
      <c r="Y23" s="501"/>
      <c r="Z23" s="501"/>
    </row>
    <row r="24" spans="1:26" ht="57.75" customHeight="1">
      <c r="A24" s="496"/>
      <c r="B24" s="99" t="s">
        <v>151</v>
      </c>
      <c r="C24" s="99" t="s">
        <v>152</v>
      </c>
      <c r="D24" s="99" t="s">
        <v>153</v>
      </c>
      <c r="E24" s="100" t="s">
        <v>154</v>
      </c>
      <c r="F24" s="96"/>
      <c r="G24" s="101" t="str">
        <f>IF('Data Entry'!C$101&lt;&gt;"",'Data Entry'!C$101,"")</f>
        <v/>
      </c>
      <c r="H24" s="101" t="str">
        <f>IF('Data Entry'!D$101&lt;&gt;"",'Data Entry'!D$101,"")</f>
        <v/>
      </c>
      <c r="I24" s="101" t="str">
        <f>IF('Data Entry'!E$101&lt;&gt;"",'Data Entry'!E$101,"")</f>
        <v/>
      </c>
      <c r="J24" s="105" t="str">
        <f>IF('Data Entry'!F$101&lt;&gt;"",'Data Entry'!F$101,"")</f>
        <v/>
      </c>
      <c r="K24" s="102" t="s">
        <v>155</v>
      </c>
      <c r="L24" s="101" t="str">
        <f>G24</f>
        <v/>
      </c>
      <c r="M24" s="101" t="str">
        <f t="shared" ref="M24:O24" si="4">H24</f>
        <v/>
      </c>
      <c r="N24" s="101" t="str">
        <f t="shared" si="4"/>
        <v/>
      </c>
      <c r="O24" s="101" t="str">
        <f t="shared" si="4"/>
        <v/>
      </c>
      <c r="P24" s="99" t="s">
        <v>156</v>
      </c>
      <c r="Q24" s="101" t="str">
        <f>G24</f>
        <v/>
      </c>
      <c r="R24" s="101" t="str">
        <f t="shared" ref="R24:T24" si="5">H24</f>
        <v/>
      </c>
      <c r="S24" s="101" t="str">
        <f t="shared" si="5"/>
        <v/>
      </c>
      <c r="T24" s="105" t="str">
        <f t="shared" si="5"/>
        <v/>
      </c>
      <c r="U24" s="99" t="s">
        <v>157</v>
      </c>
    </row>
    <row r="25" spans="1:26">
      <c r="A25" s="106" t="str">
        <f>IF('Data Entry'!B15=0," ",'Data Entry'!B15)</f>
        <v>BEST EL</v>
      </c>
      <c r="B25" s="107" t="s">
        <v>131</v>
      </c>
      <c r="C25" s="108">
        <f>'Data Entry'!C15</f>
        <v>0</v>
      </c>
      <c r="D25" s="109">
        <f>'Data Entry'!C80</f>
        <v>0</v>
      </c>
      <c r="E25" s="109">
        <f>IFERROR(C25*D25," ")</f>
        <v>0</v>
      </c>
      <c r="F25" s="97"/>
      <c r="G25" s="130">
        <f>IFERROR(D25*'Data Entry'!$D$93," ")</f>
        <v>0</v>
      </c>
      <c r="H25" s="130">
        <f>IFERROR(D25*'Data Entry'!$D$94," ")</f>
        <v>0</v>
      </c>
      <c r="I25" s="130">
        <f>IFERROR(D25*'Data Entry'!$D$95," ")</f>
        <v>0</v>
      </c>
      <c r="J25" s="130">
        <f>IFERROR(D25*'Data Entry'!$D$96," ")</f>
        <v>0</v>
      </c>
      <c r="K25" s="130">
        <f>SUM(G25:J25)</f>
        <v>0</v>
      </c>
      <c r="L25" s="130">
        <f>G25*'Benefits Estimator'!$D$39</f>
        <v>0</v>
      </c>
      <c r="M25" s="130">
        <f>H25*'Benefits Estimator'!$D$39</f>
        <v>0</v>
      </c>
      <c r="N25" s="130">
        <f>I25*'Benefits Estimator'!$D$39</f>
        <v>0</v>
      </c>
      <c r="O25" s="130">
        <f>J25*'Benefits Estimator'!$D$39</f>
        <v>0</v>
      </c>
      <c r="P25" s="113">
        <f>SUM(L25:O25)</f>
        <v>0</v>
      </c>
      <c r="Q25" s="130">
        <f>G25-L25</f>
        <v>0</v>
      </c>
      <c r="R25" s="130">
        <f t="shared" ref="R25:T29" si="6">H25-M25</f>
        <v>0</v>
      </c>
      <c r="S25" s="130">
        <f t="shared" si="6"/>
        <v>0</v>
      </c>
      <c r="T25" s="130">
        <f t="shared" si="6"/>
        <v>0</v>
      </c>
      <c r="U25" s="130">
        <f>SUM(Q25:T25)</f>
        <v>0</v>
      </c>
      <c r="V25" s="86"/>
      <c r="W25" s="86"/>
      <c r="X25" s="86"/>
      <c r="Y25" s="86"/>
      <c r="Z25" s="86"/>
    </row>
    <row r="26" spans="1:26">
      <c r="A26" s="110"/>
      <c r="B26" s="110" t="s">
        <v>132</v>
      </c>
      <c r="C26" s="108">
        <f>'Data Entry'!F15</f>
        <v>0</v>
      </c>
      <c r="D26" s="109">
        <f>'Data Entry'!D80</f>
        <v>0</v>
      </c>
      <c r="E26" s="109">
        <f t="shared" ref="E26:E29" si="7">IFERROR(C26*D26," ")</f>
        <v>0</v>
      </c>
      <c r="F26" s="97"/>
      <c r="G26" s="131">
        <f>IFERROR(D26*'Data Entry'!D$93," ")</f>
        <v>0</v>
      </c>
      <c r="H26" s="131">
        <f>IFERROR(D26*'Data Entry'!$D$94," ")</f>
        <v>0</v>
      </c>
      <c r="I26" s="131">
        <f>IFERROR(D26*'Data Entry'!$D$95," ")</f>
        <v>0</v>
      </c>
      <c r="J26" s="131">
        <f>IFERROR(D26*'Data Entry'!$D$96," ")</f>
        <v>0</v>
      </c>
      <c r="K26" s="131">
        <f t="shared" ref="K26:K29" si="8">SUM(G26:J26)</f>
        <v>0</v>
      </c>
      <c r="L26" s="131">
        <f>G26*'Benefits Estimator'!$D$39</f>
        <v>0</v>
      </c>
      <c r="M26" s="131">
        <f>H26*'Benefits Estimator'!$D$39</f>
        <v>0</v>
      </c>
      <c r="N26" s="131">
        <f>I26*'Benefits Estimator'!$D$39</f>
        <v>0</v>
      </c>
      <c r="O26" s="131">
        <f>J26*'Benefits Estimator'!$D$39</f>
        <v>0</v>
      </c>
      <c r="P26" s="113">
        <f t="shared" ref="P26:P29" si="9">SUM(L26:O26)</f>
        <v>0</v>
      </c>
      <c r="Q26" s="131">
        <f t="shared" ref="Q26:Q29" si="10">G26-L26</f>
        <v>0</v>
      </c>
      <c r="R26" s="131">
        <f t="shared" si="6"/>
        <v>0</v>
      </c>
      <c r="S26" s="131">
        <f t="shared" ref="S26:S29" si="11">I26-N26</f>
        <v>0</v>
      </c>
      <c r="T26" s="131">
        <f t="shared" ref="T26:T29" si="12">J26-O26</f>
        <v>0</v>
      </c>
      <c r="U26" s="131">
        <f t="shared" ref="U26:U29" si="13">SUM(Q26:T26)</f>
        <v>0</v>
      </c>
    </row>
    <row r="27" spans="1:26">
      <c r="A27" s="110"/>
      <c r="B27" s="110" t="s">
        <v>133</v>
      </c>
      <c r="C27" s="108">
        <f>'Data Entry'!I15</f>
        <v>0</v>
      </c>
      <c r="D27" s="109">
        <f>'Data Entry'!E80</f>
        <v>0</v>
      </c>
      <c r="E27" s="109">
        <f t="shared" si="7"/>
        <v>0</v>
      </c>
      <c r="F27" s="97"/>
      <c r="G27" s="131">
        <f>IFERROR(D27*'Data Entry'!D$93," ")</f>
        <v>0</v>
      </c>
      <c r="H27" s="131">
        <f>IFERROR(D27*'Data Entry'!$D$94," ")</f>
        <v>0</v>
      </c>
      <c r="I27" s="131">
        <f>IFERROR(D27*'Data Entry'!$D$95," ")</f>
        <v>0</v>
      </c>
      <c r="J27" s="131">
        <f>IFERROR(D27*'Data Entry'!$D$96," ")</f>
        <v>0</v>
      </c>
      <c r="K27" s="131">
        <f t="shared" si="8"/>
        <v>0</v>
      </c>
      <c r="L27" s="131">
        <f>G27*'Benefits Estimator'!$D$39</f>
        <v>0</v>
      </c>
      <c r="M27" s="131">
        <f>H27*'Benefits Estimator'!$D$39</f>
        <v>0</v>
      </c>
      <c r="N27" s="131">
        <f>I27*'Benefits Estimator'!$D$39</f>
        <v>0</v>
      </c>
      <c r="O27" s="131">
        <f>J27*'Benefits Estimator'!$D$39</f>
        <v>0</v>
      </c>
      <c r="P27" s="113">
        <f t="shared" si="9"/>
        <v>0</v>
      </c>
      <c r="Q27" s="131">
        <f t="shared" si="10"/>
        <v>0</v>
      </c>
      <c r="R27" s="131">
        <f t="shared" si="6"/>
        <v>0</v>
      </c>
      <c r="S27" s="131">
        <f t="shared" si="11"/>
        <v>0</v>
      </c>
      <c r="T27" s="131">
        <f t="shared" si="12"/>
        <v>0</v>
      </c>
      <c r="U27" s="131">
        <f t="shared" si="13"/>
        <v>0</v>
      </c>
    </row>
    <row r="28" spans="1:26">
      <c r="A28" s="110"/>
      <c r="B28" s="110" t="s">
        <v>158</v>
      </c>
      <c r="C28" s="108">
        <f>'Data Entry'!D70</f>
        <v>0</v>
      </c>
      <c r="D28" s="109">
        <f>'Data Entry'!F80</f>
        <v>0</v>
      </c>
      <c r="E28" s="109">
        <f t="shared" si="7"/>
        <v>0</v>
      </c>
      <c r="F28" s="97"/>
      <c r="G28" s="131">
        <f>IFERROR(D28*'Data Entry'!D$93," ")</f>
        <v>0</v>
      </c>
      <c r="H28" s="131">
        <f>IFERROR(D28*'Data Entry'!$D$94," ")</f>
        <v>0</v>
      </c>
      <c r="I28" s="131">
        <f>IFERROR(D28*'Data Entry'!$D$95," ")</f>
        <v>0</v>
      </c>
      <c r="J28" s="131">
        <f>IFERROR(D28*'Data Entry'!$D$96," ")</f>
        <v>0</v>
      </c>
      <c r="K28" s="131">
        <f t="shared" si="8"/>
        <v>0</v>
      </c>
      <c r="L28" s="131">
        <f>G28*'Benefits Estimator'!$D$39</f>
        <v>0</v>
      </c>
      <c r="M28" s="131">
        <f>H28*'Benefits Estimator'!$D$39</f>
        <v>0</v>
      </c>
      <c r="N28" s="131">
        <f>I28*'Benefits Estimator'!$D$39</f>
        <v>0</v>
      </c>
      <c r="O28" s="131">
        <f>J28*'Benefits Estimator'!$D$39</f>
        <v>0</v>
      </c>
      <c r="P28" s="113">
        <f t="shared" si="9"/>
        <v>0</v>
      </c>
      <c r="Q28" s="131">
        <f t="shared" si="10"/>
        <v>0</v>
      </c>
      <c r="R28" s="131">
        <f t="shared" si="6"/>
        <v>0</v>
      </c>
      <c r="S28" s="131">
        <f t="shared" si="11"/>
        <v>0</v>
      </c>
      <c r="T28" s="131">
        <f t="shared" si="12"/>
        <v>0</v>
      </c>
      <c r="U28" s="131">
        <f t="shared" si="13"/>
        <v>0</v>
      </c>
    </row>
    <row r="29" spans="1:26">
      <c r="A29" s="110"/>
      <c r="B29" s="110" t="s">
        <v>159</v>
      </c>
      <c r="C29" s="108">
        <f>'Data Entry'!E70</f>
        <v>0</v>
      </c>
      <c r="D29" s="109">
        <f>'Data Entry'!G80</f>
        <v>0</v>
      </c>
      <c r="E29" s="109">
        <f t="shared" si="7"/>
        <v>0</v>
      </c>
      <c r="F29" s="97"/>
      <c r="G29" s="44">
        <f>IFERROR(D29*'Data Entry'!D$93," ")</f>
        <v>0</v>
      </c>
      <c r="H29" s="44">
        <f>IFERROR(D29*'Data Entry'!$D$94," ")</f>
        <v>0</v>
      </c>
      <c r="I29" s="44">
        <f>IFERROR(D29*'Data Entry'!$D$95," ")</f>
        <v>0</v>
      </c>
      <c r="J29" s="44">
        <f>IFERROR(D29*'Data Entry'!$D$96," ")</f>
        <v>0</v>
      </c>
      <c r="K29" s="44">
        <f t="shared" si="8"/>
        <v>0</v>
      </c>
      <c r="L29" s="44">
        <f>G29*'Benefits Estimator'!$D$39</f>
        <v>0</v>
      </c>
      <c r="M29" s="44">
        <f>H29*'Benefits Estimator'!$D$39</f>
        <v>0</v>
      </c>
      <c r="N29" s="44">
        <f>I29*'Benefits Estimator'!$D$39</f>
        <v>0</v>
      </c>
      <c r="O29" s="44">
        <f>J29*'Benefits Estimator'!$D$39</f>
        <v>0</v>
      </c>
      <c r="P29" s="174">
        <f t="shared" si="9"/>
        <v>0</v>
      </c>
      <c r="Q29" s="44">
        <f t="shared" si="10"/>
        <v>0</v>
      </c>
      <c r="R29" s="44">
        <f t="shared" si="6"/>
        <v>0</v>
      </c>
      <c r="S29" s="44">
        <f t="shared" si="11"/>
        <v>0</v>
      </c>
      <c r="T29" s="44">
        <f t="shared" si="12"/>
        <v>0</v>
      </c>
      <c r="U29" s="44">
        <f t="shared" si="13"/>
        <v>0</v>
      </c>
    </row>
    <row r="30" spans="1:26">
      <c r="A30" s="94" t="s">
        <v>160</v>
      </c>
      <c r="B30" s="111"/>
      <c r="C30" s="112">
        <f>SUM(C25:C29)</f>
        <v>0</v>
      </c>
      <c r="D30" s="70"/>
      <c r="E30" s="90">
        <f>SUM(E25:E29)</f>
        <v>0</v>
      </c>
      <c r="F30" s="300"/>
      <c r="G30" s="123">
        <f>SUM(G25:G29)</f>
        <v>0</v>
      </c>
      <c r="H30" s="123">
        <f>SUM(H25:H29)</f>
        <v>0</v>
      </c>
      <c r="I30" s="123">
        <f t="shared" ref="I30:U30" si="14">SUM(I25:I29)</f>
        <v>0</v>
      </c>
      <c r="J30" s="123">
        <f t="shared" si="14"/>
        <v>0</v>
      </c>
      <c r="K30" s="123">
        <f t="shared" si="14"/>
        <v>0</v>
      </c>
      <c r="L30" s="123">
        <f t="shared" si="14"/>
        <v>0</v>
      </c>
      <c r="M30" s="123">
        <f t="shared" si="14"/>
        <v>0</v>
      </c>
      <c r="N30" s="123">
        <f t="shared" si="14"/>
        <v>0</v>
      </c>
      <c r="O30" s="123">
        <f t="shared" si="14"/>
        <v>0</v>
      </c>
      <c r="P30" s="123">
        <f t="shared" si="14"/>
        <v>0</v>
      </c>
      <c r="Q30" s="123">
        <f t="shared" si="14"/>
        <v>0</v>
      </c>
      <c r="R30" s="123">
        <f t="shared" si="14"/>
        <v>0</v>
      </c>
      <c r="S30" s="123">
        <f t="shared" si="14"/>
        <v>0</v>
      </c>
      <c r="T30" s="123">
        <f t="shared" si="14"/>
        <v>0</v>
      </c>
      <c r="U30" s="123">
        <f t="shared" si="14"/>
        <v>0</v>
      </c>
      <c r="V30" s="86"/>
    </row>
    <row r="31" spans="1:26">
      <c r="C31" s="1"/>
      <c r="D31" s="1"/>
      <c r="E31" s="10"/>
      <c r="F31" s="2"/>
      <c r="G31" s="7"/>
      <c r="H31" s="9"/>
      <c r="I31" s="9"/>
      <c r="J31" s="9"/>
      <c r="K31" s="9"/>
      <c r="L31" s="9"/>
      <c r="M31" s="9"/>
      <c r="N31" s="9"/>
      <c r="P31" s="9"/>
      <c r="R31" s="1"/>
    </row>
    <row r="32" spans="1:26">
      <c r="C32" s="1"/>
      <c r="D32" s="1"/>
      <c r="E32" s="1"/>
      <c r="F32" s="1"/>
      <c r="G32" s="1"/>
      <c r="I32" s="1"/>
      <c r="J32" s="1"/>
    </row>
    <row r="33" spans="1:26" ht="17.25" customHeight="1">
      <c r="A33" s="232"/>
      <c r="B33" s="233"/>
      <c r="C33" s="492" t="s">
        <v>140</v>
      </c>
      <c r="D33" s="493"/>
      <c r="E33" s="494"/>
      <c r="F33" s="234"/>
      <c r="G33" s="516" t="s">
        <v>141</v>
      </c>
      <c r="H33" s="517"/>
      <c r="I33" s="517"/>
      <c r="J33" s="517"/>
      <c r="K33" s="517"/>
      <c r="L33" s="516" t="s">
        <v>142</v>
      </c>
      <c r="M33" s="517"/>
      <c r="N33" s="517"/>
      <c r="O33" s="517"/>
      <c r="P33" s="517"/>
      <c r="Q33" s="516" t="s">
        <v>143</v>
      </c>
      <c r="R33" s="517"/>
      <c r="S33" s="517"/>
      <c r="T33" s="517"/>
      <c r="U33" s="518"/>
    </row>
    <row r="34" spans="1:26" ht="15" customHeight="1">
      <c r="A34" s="495" t="s">
        <v>161</v>
      </c>
      <c r="B34" s="17"/>
      <c r="C34" s="103" t="s">
        <v>145</v>
      </c>
      <c r="D34" s="103" t="s">
        <v>146</v>
      </c>
      <c r="E34" s="103" t="s">
        <v>147</v>
      </c>
      <c r="F34" s="104"/>
      <c r="G34" s="497" t="s">
        <v>148</v>
      </c>
      <c r="H34" s="498"/>
      <c r="I34" s="498"/>
      <c r="J34" s="498"/>
      <c r="K34" s="499"/>
      <c r="L34" s="497" t="s">
        <v>149</v>
      </c>
      <c r="M34" s="498"/>
      <c r="N34" s="498"/>
      <c r="O34" s="498"/>
      <c r="P34" s="499"/>
      <c r="Q34" s="497" t="s">
        <v>150</v>
      </c>
      <c r="R34" s="498"/>
      <c r="S34" s="498"/>
      <c r="T34" s="498"/>
      <c r="U34" s="499"/>
    </row>
    <row r="35" spans="1:26" ht="57.95">
      <c r="A35" s="496"/>
      <c r="B35" s="99" t="s">
        <v>151</v>
      </c>
      <c r="C35" s="99" t="s">
        <v>152</v>
      </c>
      <c r="D35" s="99" t="s">
        <v>153</v>
      </c>
      <c r="E35" s="100" t="s">
        <v>154</v>
      </c>
      <c r="F35" s="96"/>
      <c r="G35" s="101" t="str">
        <f>IF('Data Entry'!C$101&lt;&gt;"",'Data Entry'!C$101,"")</f>
        <v/>
      </c>
      <c r="H35" s="101" t="str">
        <f>IF('Data Entry'!D$101&lt;&gt;"",'Data Entry'!D$101,"")</f>
        <v/>
      </c>
      <c r="I35" s="101" t="str">
        <f>IF('Data Entry'!E$101&lt;&gt;"",'Data Entry'!E$101,"")</f>
        <v/>
      </c>
      <c r="J35" s="105" t="str">
        <f>IF('Data Entry'!F$101&lt;&gt;"",'Data Entry'!F$101,"")</f>
        <v/>
      </c>
      <c r="K35" s="102" t="s">
        <v>155</v>
      </c>
      <c r="L35" s="101" t="str">
        <f>G35</f>
        <v/>
      </c>
      <c r="M35" s="101" t="str">
        <f t="shared" ref="M35" si="15">H35</f>
        <v/>
      </c>
      <c r="N35" s="101" t="str">
        <f t="shared" ref="N35" si="16">I35</f>
        <v/>
      </c>
      <c r="O35" s="101" t="str">
        <f t="shared" ref="O35" si="17">J35</f>
        <v/>
      </c>
      <c r="P35" s="99" t="s">
        <v>156</v>
      </c>
      <c r="Q35" s="101" t="str">
        <f>G35</f>
        <v/>
      </c>
      <c r="R35" s="101" t="str">
        <f t="shared" ref="R35" si="18">H35</f>
        <v/>
      </c>
      <c r="S35" s="101" t="str">
        <f t="shared" ref="S35" si="19">I35</f>
        <v/>
      </c>
      <c r="T35" s="105" t="str">
        <f t="shared" ref="T35" si="20">J35</f>
        <v/>
      </c>
      <c r="U35" s="99" t="s">
        <v>157</v>
      </c>
    </row>
    <row r="36" spans="1:26">
      <c r="A36" s="106" t="str">
        <f>IF('Data Entry'!B16=0," ",'Data Entry'!B16)</f>
        <v>BESTACCELERATED H S</v>
      </c>
      <c r="B36" s="107" t="s">
        <v>131</v>
      </c>
      <c r="C36" s="108">
        <f>'Data Entry'!C16</f>
        <v>0</v>
      </c>
      <c r="D36" s="109">
        <f>'Data Entry'!C81</f>
        <v>0</v>
      </c>
      <c r="E36" s="109">
        <f t="shared" ref="E36:E40" si="21">IFERROR(C36*D36," ")</f>
        <v>0</v>
      </c>
      <c r="F36" s="97"/>
      <c r="G36" s="130">
        <f>IFERROR(D36*'Data Entry'!$D$93," ")</f>
        <v>0</v>
      </c>
      <c r="H36" s="130">
        <f>IFERROR(D36*'Data Entry'!$D$94," ")</f>
        <v>0</v>
      </c>
      <c r="I36" s="130">
        <f>IFERROR(D36*'Data Entry'!$D$95," ")</f>
        <v>0</v>
      </c>
      <c r="J36" s="130">
        <f>IFERROR(D36*'Data Entry'!$D$96," ")</f>
        <v>0</v>
      </c>
      <c r="K36" s="130">
        <f>SUM(G36:J36)</f>
        <v>0</v>
      </c>
      <c r="L36" s="130">
        <f>G36*'Benefits Estimator'!$D$39</f>
        <v>0</v>
      </c>
      <c r="M36" s="130">
        <f>H36*'Benefits Estimator'!$D$39</f>
        <v>0</v>
      </c>
      <c r="N36" s="130">
        <f>I36*'Benefits Estimator'!$D$39</f>
        <v>0</v>
      </c>
      <c r="O36" s="130">
        <f>J36*'Benefits Estimator'!$D$39</f>
        <v>0</v>
      </c>
      <c r="P36" s="113">
        <f>SUM(L36:O36)</f>
        <v>0</v>
      </c>
      <c r="Q36" s="130">
        <f>G36-L36</f>
        <v>0</v>
      </c>
      <c r="R36" s="130">
        <f t="shared" ref="R36:R40" si="22">H36-M36</f>
        <v>0</v>
      </c>
      <c r="S36" s="130">
        <f t="shared" ref="S36:S40" si="23">I36-N36</f>
        <v>0</v>
      </c>
      <c r="T36" s="130">
        <f t="shared" ref="T36:T40" si="24">J36-O36</f>
        <v>0</v>
      </c>
      <c r="U36" s="130">
        <f>SUM(Q36:T36)</f>
        <v>0</v>
      </c>
      <c r="V36" s="86"/>
      <c r="W36" s="86"/>
      <c r="X36" s="86"/>
      <c r="Y36" s="86"/>
      <c r="Z36" s="86"/>
    </row>
    <row r="37" spans="1:26">
      <c r="A37" s="110"/>
      <c r="B37" s="110" t="s">
        <v>132</v>
      </c>
      <c r="C37" s="108">
        <f>'Data Entry'!F16</f>
        <v>0</v>
      </c>
      <c r="D37" s="109">
        <f>'Data Entry'!D81</f>
        <v>0</v>
      </c>
      <c r="E37" s="109">
        <f t="shared" si="21"/>
        <v>0</v>
      </c>
      <c r="F37" s="97"/>
      <c r="G37" s="131">
        <f>IFERROR(D37*'Data Entry'!D$93," ")</f>
        <v>0</v>
      </c>
      <c r="H37" s="131">
        <f>IFERROR(D37*'Data Entry'!$D$94," ")</f>
        <v>0</v>
      </c>
      <c r="I37" s="131">
        <f>IFERROR(D37*'Data Entry'!$D$95," ")</f>
        <v>0</v>
      </c>
      <c r="J37" s="131">
        <f>IFERROR(D37*'Data Entry'!$D$96," ")</f>
        <v>0</v>
      </c>
      <c r="K37" s="131">
        <f t="shared" ref="K37:K40" si="25">SUM(G37:J37)</f>
        <v>0</v>
      </c>
      <c r="L37" s="131">
        <f>G37*'Benefits Estimator'!$D$39</f>
        <v>0</v>
      </c>
      <c r="M37" s="131">
        <f>H37*'Benefits Estimator'!$D$39</f>
        <v>0</v>
      </c>
      <c r="N37" s="131">
        <f>I37*'Benefits Estimator'!$D$39</f>
        <v>0</v>
      </c>
      <c r="O37" s="131">
        <f>J37*'Benefits Estimator'!$D$39</f>
        <v>0</v>
      </c>
      <c r="P37" s="113">
        <f t="shared" ref="P37:P40" si="26">SUM(L37:O37)</f>
        <v>0</v>
      </c>
      <c r="Q37" s="131">
        <f t="shared" ref="Q37:Q40" si="27">G37-L37</f>
        <v>0</v>
      </c>
      <c r="R37" s="131">
        <f t="shared" si="22"/>
        <v>0</v>
      </c>
      <c r="S37" s="131">
        <f t="shared" si="23"/>
        <v>0</v>
      </c>
      <c r="T37" s="131">
        <f t="shared" si="24"/>
        <v>0</v>
      </c>
      <c r="U37" s="131">
        <f t="shared" ref="U37:U40" si="28">SUM(Q37:T37)</f>
        <v>0</v>
      </c>
    </row>
    <row r="38" spans="1:26">
      <c r="A38" s="110"/>
      <c r="B38" s="110" t="s">
        <v>133</v>
      </c>
      <c r="C38" s="108">
        <f>'Data Entry'!I16</f>
        <v>0</v>
      </c>
      <c r="D38" s="109">
        <f>'Data Entry'!E81</f>
        <v>0</v>
      </c>
      <c r="E38" s="109">
        <f t="shared" si="21"/>
        <v>0</v>
      </c>
      <c r="F38" s="97"/>
      <c r="G38" s="131">
        <f>IFERROR(D38*'Data Entry'!D$93," ")</f>
        <v>0</v>
      </c>
      <c r="H38" s="131">
        <f>IFERROR(D38*'Data Entry'!$D$94," ")</f>
        <v>0</v>
      </c>
      <c r="I38" s="131">
        <f>IFERROR(D38*'Data Entry'!$D$95," ")</f>
        <v>0</v>
      </c>
      <c r="J38" s="131">
        <f>IFERROR(D38*'Data Entry'!$D$96," ")</f>
        <v>0</v>
      </c>
      <c r="K38" s="131">
        <f t="shared" si="25"/>
        <v>0</v>
      </c>
      <c r="L38" s="131">
        <f>G38*'Benefits Estimator'!$D$39</f>
        <v>0</v>
      </c>
      <c r="M38" s="131">
        <f>H38*'Benefits Estimator'!$D$39</f>
        <v>0</v>
      </c>
      <c r="N38" s="131">
        <f>I38*'Benefits Estimator'!$D$39</f>
        <v>0</v>
      </c>
      <c r="O38" s="131">
        <f>J38*'Benefits Estimator'!$D$39</f>
        <v>0</v>
      </c>
      <c r="P38" s="113">
        <f t="shared" si="26"/>
        <v>0</v>
      </c>
      <c r="Q38" s="131">
        <f t="shared" si="27"/>
        <v>0</v>
      </c>
      <c r="R38" s="131">
        <f t="shared" si="22"/>
        <v>0</v>
      </c>
      <c r="S38" s="131">
        <f t="shared" si="23"/>
        <v>0</v>
      </c>
      <c r="T38" s="131">
        <f t="shared" si="24"/>
        <v>0</v>
      </c>
      <c r="U38" s="131">
        <f t="shared" si="28"/>
        <v>0</v>
      </c>
    </row>
    <row r="39" spans="1:26">
      <c r="A39" s="110"/>
      <c r="B39" s="110" t="s">
        <v>158</v>
      </c>
      <c r="C39" s="108">
        <f>'Data Entry'!D71</f>
        <v>0</v>
      </c>
      <c r="D39" s="109">
        <f>'Data Entry'!F81</f>
        <v>0</v>
      </c>
      <c r="E39" s="109">
        <f t="shared" si="21"/>
        <v>0</v>
      </c>
      <c r="F39" s="97"/>
      <c r="G39" s="131">
        <f>IFERROR(D39*'Data Entry'!D$93," ")</f>
        <v>0</v>
      </c>
      <c r="H39" s="131">
        <f>IFERROR(D39*'Data Entry'!$D$94," ")</f>
        <v>0</v>
      </c>
      <c r="I39" s="131">
        <f>IFERROR(D39*'Data Entry'!$D$95," ")</f>
        <v>0</v>
      </c>
      <c r="J39" s="131">
        <f>IFERROR(D39*'Data Entry'!$D$96," ")</f>
        <v>0</v>
      </c>
      <c r="K39" s="131">
        <f t="shared" si="25"/>
        <v>0</v>
      </c>
      <c r="L39" s="131">
        <f>G39*'Benefits Estimator'!$D$39</f>
        <v>0</v>
      </c>
      <c r="M39" s="131">
        <f>H39*'Benefits Estimator'!$D$39</f>
        <v>0</v>
      </c>
      <c r="N39" s="131">
        <f>I39*'Benefits Estimator'!$D$39</f>
        <v>0</v>
      </c>
      <c r="O39" s="131">
        <f>J39*'Benefits Estimator'!$D$39</f>
        <v>0</v>
      </c>
      <c r="P39" s="113">
        <f t="shared" si="26"/>
        <v>0</v>
      </c>
      <c r="Q39" s="131">
        <f t="shared" si="27"/>
        <v>0</v>
      </c>
      <c r="R39" s="131">
        <f t="shared" si="22"/>
        <v>0</v>
      </c>
      <c r="S39" s="131">
        <f t="shared" si="23"/>
        <v>0</v>
      </c>
      <c r="T39" s="131">
        <f t="shared" si="24"/>
        <v>0</v>
      </c>
      <c r="U39" s="131">
        <f t="shared" si="28"/>
        <v>0</v>
      </c>
    </row>
    <row r="40" spans="1:26">
      <c r="A40" s="110"/>
      <c r="B40" s="110" t="s">
        <v>159</v>
      </c>
      <c r="C40" s="108">
        <f>'Data Entry'!E71</f>
        <v>0</v>
      </c>
      <c r="D40" s="109">
        <f>'Data Entry'!G81</f>
        <v>0</v>
      </c>
      <c r="E40" s="109">
        <f t="shared" si="21"/>
        <v>0</v>
      </c>
      <c r="F40" s="97"/>
      <c r="G40" s="44">
        <f>IFERROR(D40*'Data Entry'!D$93," ")</f>
        <v>0</v>
      </c>
      <c r="H40" s="44">
        <f>IFERROR(D40*'Data Entry'!$D$94," ")</f>
        <v>0</v>
      </c>
      <c r="I40" s="44">
        <f>IFERROR(D40*'Data Entry'!$D$95," ")</f>
        <v>0</v>
      </c>
      <c r="J40" s="44">
        <f>IFERROR(D40*'Data Entry'!$D$96," ")</f>
        <v>0</v>
      </c>
      <c r="K40" s="44">
        <f t="shared" si="25"/>
        <v>0</v>
      </c>
      <c r="L40" s="44">
        <f>G40*'Benefits Estimator'!$D$39</f>
        <v>0</v>
      </c>
      <c r="M40" s="44">
        <f>H40*'Benefits Estimator'!$D$39</f>
        <v>0</v>
      </c>
      <c r="N40" s="44">
        <f>I40*'Benefits Estimator'!$D$39</f>
        <v>0</v>
      </c>
      <c r="O40" s="44">
        <f>J40*'Benefits Estimator'!$D$39</f>
        <v>0</v>
      </c>
      <c r="P40" s="174">
        <f t="shared" si="26"/>
        <v>0</v>
      </c>
      <c r="Q40" s="44">
        <f t="shared" si="27"/>
        <v>0</v>
      </c>
      <c r="R40" s="44">
        <f t="shared" si="22"/>
        <v>0</v>
      </c>
      <c r="S40" s="44">
        <f t="shared" si="23"/>
        <v>0</v>
      </c>
      <c r="T40" s="44">
        <f t="shared" si="24"/>
        <v>0</v>
      </c>
      <c r="U40" s="44">
        <f t="shared" si="28"/>
        <v>0</v>
      </c>
    </row>
    <row r="41" spans="1:26">
      <c r="A41" s="94" t="s">
        <v>160</v>
      </c>
      <c r="B41" s="111"/>
      <c r="C41" s="112">
        <f>SUM(C36:C40)</f>
        <v>0</v>
      </c>
      <c r="D41" s="70"/>
      <c r="E41" s="90">
        <f>SUM(E36:E40)</f>
        <v>0</v>
      </c>
      <c r="F41" s="98"/>
      <c r="G41" s="123">
        <f>SUM(G36:G40)</f>
        <v>0</v>
      </c>
      <c r="H41" s="123">
        <f>SUM(H36:H40)</f>
        <v>0</v>
      </c>
      <c r="I41" s="123">
        <f t="shared" ref="I41" si="29">SUM(I36:I40)</f>
        <v>0</v>
      </c>
      <c r="J41" s="123">
        <f t="shared" ref="J41" si="30">SUM(J36:J40)</f>
        <v>0</v>
      </c>
      <c r="K41" s="123">
        <f t="shared" ref="K41" si="31">SUM(K36:K40)</f>
        <v>0</v>
      </c>
      <c r="L41" s="123">
        <f t="shared" ref="L41" si="32">SUM(L36:L40)</f>
        <v>0</v>
      </c>
      <c r="M41" s="123">
        <f t="shared" ref="M41" si="33">SUM(M36:M40)</f>
        <v>0</v>
      </c>
      <c r="N41" s="123">
        <f t="shared" ref="N41" si="34">SUM(N36:N40)</f>
        <v>0</v>
      </c>
      <c r="O41" s="123">
        <f t="shared" ref="O41" si="35">SUM(O36:O40)</f>
        <v>0</v>
      </c>
      <c r="P41" s="123">
        <f t="shared" ref="P41" si="36">SUM(P36:P40)</f>
        <v>0</v>
      </c>
      <c r="Q41" s="123">
        <f t="shared" ref="Q41" si="37">SUM(Q36:Q40)</f>
        <v>0</v>
      </c>
      <c r="R41" s="123">
        <f t="shared" ref="R41" si="38">SUM(R36:R40)</f>
        <v>0</v>
      </c>
      <c r="S41" s="123">
        <f t="shared" ref="S41" si="39">SUM(S36:S40)</f>
        <v>0</v>
      </c>
      <c r="T41" s="123">
        <f t="shared" ref="T41" si="40">SUM(T36:T40)</f>
        <v>0</v>
      </c>
      <c r="U41" s="123">
        <f t="shared" ref="U41" si="41">SUM(U36:U40)</f>
        <v>0</v>
      </c>
      <c r="V41" s="86"/>
    </row>
    <row r="42" spans="1:26">
      <c r="E42" s="86"/>
      <c r="N42" s="1"/>
    </row>
    <row r="43" spans="1:26">
      <c r="A43" s="127"/>
      <c r="C43" s="500"/>
      <c r="D43" s="500"/>
      <c r="E43" s="514"/>
      <c r="F43" s="515"/>
      <c r="G43" s="514"/>
      <c r="H43" s="374"/>
      <c r="I43" s="374"/>
      <c r="J43" s="500"/>
      <c r="K43" s="501"/>
      <c r="L43" s="501"/>
      <c r="M43" s="501"/>
      <c r="N43" s="501"/>
      <c r="O43" s="500"/>
      <c r="P43" s="501"/>
      <c r="Q43" s="501"/>
      <c r="R43" s="501"/>
      <c r="S43" s="501"/>
    </row>
    <row r="44" spans="1:26" ht="17.25" customHeight="1">
      <c r="A44" s="232"/>
      <c r="B44" s="233"/>
      <c r="C44" s="492" t="s">
        <v>140</v>
      </c>
      <c r="D44" s="493"/>
      <c r="E44" s="494"/>
      <c r="F44" s="234"/>
      <c r="G44" s="516" t="s">
        <v>141</v>
      </c>
      <c r="H44" s="517"/>
      <c r="I44" s="517"/>
      <c r="J44" s="517"/>
      <c r="K44" s="517"/>
      <c r="L44" s="516" t="s">
        <v>142</v>
      </c>
      <c r="M44" s="517"/>
      <c r="N44" s="517"/>
      <c r="O44" s="517"/>
      <c r="P44" s="517"/>
      <c r="Q44" s="516" t="s">
        <v>143</v>
      </c>
      <c r="R44" s="517"/>
      <c r="S44" s="517"/>
      <c r="T44" s="517"/>
      <c r="U44" s="518"/>
    </row>
    <row r="45" spans="1:26" ht="15" customHeight="1">
      <c r="A45" s="495" t="s">
        <v>162</v>
      </c>
      <c r="B45" s="17"/>
      <c r="C45" s="103" t="s">
        <v>145</v>
      </c>
      <c r="D45" s="103" t="s">
        <v>146</v>
      </c>
      <c r="E45" s="103" t="s">
        <v>147</v>
      </c>
      <c r="F45" s="104"/>
      <c r="G45" s="497" t="s">
        <v>148</v>
      </c>
      <c r="H45" s="498"/>
      <c r="I45" s="498"/>
      <c r="J45" s="498"/>
      <c r="K45" s="499"/>
      <c r="L45" s="497" t="s">
        <v>149</v>
      </c>
      <c r="M45" s="498"/>
      <c r="N45" s="498"/>
      <c r="O45" s="498"/>
      <c r="P45" s="499"/>
      <c r="Q45" s="497" t="s">
        <v>150</v>
      </c>
      <c r="R45" s="498"/>
      <c r="S45" s="498"/>
      <c r="T45" s="498"/>
      <c r="U45" s="499"/>
    </row>
    <row r="46" spans="1:26" ht="57.95">
      <c r="A46" s="496"/>
      <c r="B46" s="99" t="s">
        <v>151</v>
      </c>
      <c r="C46" s="99" t="s">
        <v>152</v>
      </c>
      <c r="D46" s="99" t="s">
        <v>153</v>
      </c>
      <c r="E46" s="100" t="s">
        <v>154</v>
      </c>
      <c r="F46" s="96"/>
      <c r="G46" s="101" t="str">
        <f>IF('Data Entry'!C$101&lt;&gt;"",'Data Entry'!C$101,"")</f>
        <v/>
      </c>
      <c r="H46" s="101" t="str">
        <f>IF('Data Entry'!D$101&lt;&gt;"",'Data Entry'!D$101,"")</f>
        <v/>
      </c>
      <c r="I46" s="101" t="str">
        <f>IF('Data Entry'!E$101&lt;&gt;"",'Data Entry'!E$101,"")</f>
        <v/>
      </c>
      <c r="J46" s="105" t="str">
        <f>IF('Data Entry'!F$101&lt;&gt;"",'Data Entry'!F$101,"")</f>
        <v/>
      </c>
      <c r="K46" s="102" t="s">
        <v>155</v>
      </c>
      <c r="L46" s="101" t="str">
        <f>G46</f>
        <v/>
      </c>
      <c r="M46" s="101" t="str">
        <f t="shared" ref="M46" si="42">H46</f>
        <v/>
      </c>
      <c r="N46" s="101" t="str">
        <f t="shared" ref="N46" si="43">I46</f>
        <v/>
      </c>
      <c r="O46" s="101" t="str">
        <f t="shared" ref="O46" si="44">J46</f>
        <v/>
      </c>
      <c r="P46" s="99" t="s">
        <v>156</v>
      </c>
      <c r="Q46" s="101" t="str">
        <f>G46</f>
        <v/>
      </c>
      <c r="R46" s="101" t="str">
        <f t="shared" ref="R46" si="45">H46</f>
        <v/>
      </c>
      <c r="S46" s="101" t="str">
        <f t="shared" ref="S46" si="46">I46</f>
        <v/>
      </c>
      <c r="T46" s="105" t="str">
        <f t="shared" ref="T46" si="47">J46</f>
        <v/>
      </c>
      <c r="U46" s="99" t="s">
        <v>157</v>
      </c>
    </row>
    <row r="47" spans="1:26">
      <c r="A47" s="106" t="str">
        <f>IF('Data Entry'!B17=0," ",'Data Entry'!B17)</f>
        <v>BEST MIDDLE</v>
      </c>
      <c r="B47" s="107" t="s">
        <v>131</v>
      </c>
      <c r="C47" s="108">
        <f>'Data Entry'!C17</f>
        <v>0</v>
      </c>
      <c r="D47" s="109">
        <f>'Data Entry'!C82</f>
        <v>0</v>
      </c>
      <c r="E47" s="109">
        <f t="shared" ref="E47:E51" si="48">IFERROR(C47*D47," ")</f>
        <v>0</v>
      </c>
      <c r="F47" s="97"/>
      <c r="G47" s="130">
        <f>IFERROR(D47*'Data Entry'!$D$93," ")</f>
        <v>0</v>
      </c>
      <c r="H47" s="130">
        <f>IFERROR(D47*'Data Entry'!$D$94," ")</f>
        <v>0</v>
      </c>
      <c r="I47" s="130">
        <f>IFERROR(D47*'Data Entry'!$D$95," ")</f>
        <v>0</v>
      </c>
      <c r="J47" s="130">
        <f>IFERROR(D47*'Data Entry'!$D$96," ")</f>
        <v>0</v>
      </c>
      <c r="K47" s="130">
        <f>SUM(G47:J47)</f>
        <v>0</v>
      </c>
      <c r="L47" s="130">
        <f>G47*'Benefits Estimator'!$D$39</f>
        <v>0</v>
      </c>
      <c r="M47" s="130">
        <f>H47*'Benefits Estimator'!$D$39</f>
        <v>0</v>
      </c>
      <c r="N47" s="130">
        <f>I47*'Benefits Estimator'!$D$39</f>
        <v>0</v>
      </c>
      <c r="O47" s="130">
        <f>J47*'Benefits Estimator'!$D$39</f>
        <v>0</v>
      </c>
      <c r="P47" s="113">
        <f>SUM(L47:O47)</f>
        <v>0</v>
      </c>
      <c r="Q47" s="130">
        <f>G47-L47</f>
        <v>0</v>
      </c>
      <c r="R47" s="130">
        <f t="shared" ref="R47:R51" si="49">H47-M47</f>
        <v>0</v>
      </c>
      <c r="S47" s="130">
        <f t="shared" ref="S47:S51" si="50">I47-N47</f>
        <v>0</v>
      </c>
      <c r="T47" s="130">
        <f t="shared" ref="T47:T51" si="51">J47-O47</f>
        <v>0</v>
      </c>
      <c r="U47" s="130">
        <f>SUM(Q47:T47)</f>
        <v>0</v>
      </c>
      <c r="V47" s="86"/>
      <c r="W47" s="86"/>
      <c r="X47" s="86"/>
      <c r="Y47" s="86"/>
      <c r="Z47" s="86"/>
    </row>
    <row r="48" spans="1:26">
      <c r="A48" s="110"/>
      <c r="B48" s="110" t="s">
        <v>132</v>
      </c>
      <c r="C48" s="108">
        <f>'Data Entry'!F17</f>
        <v>0</v>
      </c>
      <c r="D48" s="109">
        <f>'Data Entry'!D82</f>
        <v>0</v>
      </c>
      <c r="E48" s="109">
        <f t="shared" si="48"/>
        <v>0</v>
      </c>
      <c r="F48" s="97"/>
      <c r="G48" s="131">
        <f>IFERROR(D48*'Data Entry'!D$93," ")</f>
        <v>0</v>
      </c>
      <c r="H48" s="131">
        <f>IFERROR(D48*'Data Entry'!$D$94," ")</f>
        <v>0</v>
      </c>
      <c r="I48" s="131">
        <f>IFERROR(D48*'Data Entry'!$D$95," ")</f>
        <v>0</v>
      </c>
      <c r="J48" s="131">
        <f>IFERROR(D48*'Data Entry'!$D$96," ")</f>
        <v>0</v>
      </c>
      <c r="K48" s="131">
        <f t="shared" ref="K48:K51" si="52">SUM(G48:J48)</f>
        <v>0</v>
      </c>
      <c r="L48" s="131">
        <f>G48*'Benefits Estimator'!$D$39</f>
        <v>0</v>
      </c>
      <c r="M48" s="131">
        <f>H48*'Benefits Estimator'!$D$39</f>
        <v>0</v>
      </c>
      <c r="N48" s="131">
        <f>I48*'Benefits Estimator'!$D$39</f>
        <v>0</v>
      </c>
      <c r="O48" s="131">
        <f>J48*'Benefits Estimator'!$D$39</f>
        <v>0</v>
      </c>
      <c r="P48" s="113">
        <f t="shared" ref="P48:P51" si="53">SUM(L48:O48)</f>
        <v>0</v>
      </c>
      <c r="Q48" s="131">
        <f t="shared" ref="Q48:Q51" si="54">G48-L48</f>
        <v>0</v>
      </c>
      <c r="R48" s="131">
        <f t="shared" si="49"/>
        <v>0</v>
      </c>
      <c r="S48" s="131">
        <f t="shared" si="50"/>
        <v>0</v>
      </c>
      <c r="T48" s="131">
        <f t="shared" si="51"/>
        <v>0</v>
      </c>
      <c r="U48" s="131">
        <f t="shared" ref="U48:U51" si="55">SUM(Q48:T48)</f>
        <v>0</v>
      </c>
    </row>
    <row r="49" spans="1:26">
      <c r="A49" s="110"/>
      <c r="B49" s="110" t="s">
        <v>133</v>
      </c>
      <c r="C49" s="108">
        <f>'Data Entry'!I17</f>
        <v>0</v>
      </c>
      <c r="D49" s="109">
        <f>'Data Entry'!E82</f>
        <v>0</v>
      </c>
      <c r="E49" s="109">
        <f t="shared" si="48"/>
        <v>0</v>
      </c>
      <c r="F49" s="97"/>
      <c r="G49" s="131">
        <f>IFERROR(D49*'Data Entry'!D$93," ")</f>
        <v>0</v>
      </c>
      <c r="H49" s="131">
        <f>IFERROR(D49*'Data Entry'!$D$94," ")</f>
        <v>0</v>
      </c>
      <c r="I49" s="131">
        <f>IFERROR(D49*'Data Entry'!$D$95," ")</f>
        <v>0</v>
      </c>
      <c r="J49" s="131">
        <f>IFERROR(D49*'Data Entry'!$D$96," ")</f>
        <v>0</v>
      </c>
      <c r="K49" s="131">
        <f t="shared" si="52"/>
        <v>0</v>
      </c>
      <c r="L49" s="131">
        <f>G49*'Benefits Estimator'!$D$39</f>
        <v>0</v>
      </c>
      <c r="M49" s="131">
        <f>H49*'Benefits Estimator'!$D$39</f>
        <v>0</v>
      </c>
      <c r="N49" s="131">
        <f>I49*'Benefits Estimator'!$D$39</f>
        <v>0</v>
      </c>
      <c r="O49" s="131">
        <f>J49*'Benefits Estimator'!$D$39</f>
        <v>0</v>
      </c>
      <c r="P49" s="113">
        <f t="shared" si="53"/>
        <v>0</v>
      </c>
      <c r="Q49" s="131">
        <f t="shared" si="54"/>
        <v>0</v>
      </c>
      <c r="R49" s="131">
        <f t="shared" si="49"/>
        <v>0</v>
      </c>
      <c r="S49" s="131">
        <f t="shared" si="50"/>
        <v>0</v>
      </c>
      <c r="T49" s="131">
        <f t="shared" si="51"/>
        <v>0</v>
      </c>
      <c r="U49" s="131">
        <f t="shared" si="55"/>
        <v>0</v>
      </c>
    </row>
    <row r="50" spans="1:26">
      <c r="A50" s="110"/>
      <c r="B50" s="110" t="s">
        <v>158</v>
      </c>
      <c r="C50" s="108">
        <f>'Data Entry'!D72</f>
        <v>0</v>
      </c>
      <c r="D50" s="109">
        <f>'Data Entry'!F82</f>
        <v>0</v>
      </c>
      <c r="E50" s="109">
        <f t="shared" si="48"/>
        <v>0</v>
      </c>
      <c r="F50" s="97"/>
      <c r="G50" s="131">
        <f>IFERROR(D50*'Data Entry'!D$93," ")</f>
        <v>0</v>
      </c>
      <c r="H50" s="131">
        <f>IFERROR(D50*'Data Entry'!$D$94," ")</f>
        <v>0</v>
      </c>
      <c r="I50" s="131">
        <f>IFERROR(D50*'Data Entry'!$D$95," ")</f>
        <v>0</v>
      </c>
      <c r="J50" s="131">
        <f>IFERROR(D50*'Data Entry'!$D$96," ")</f>
        <v>0</v>
      </c>
      <c r="K50" s="131">
        <f t="shared" si="52"/>
        <v>0</v>
      </c>
      <c r="L50" s="131">
        <f>G50*'Benefits Estimator'!$D$39</f>
        <v>0</v>
      </c>
      <c r="M50" s="131">
        <f>H50*'Benefits Estimator'!$D$39</f>
        <v>0</v>
      </c>
      <c r="N50" s="131">
        <f>I50*'Benefits Estimator'!$D$39</f>
        <v>0</v>
      </c>
      <c r="O50" s="131">
        <f>J50*'Benefits Estimator'!$D$39</f>
        <v>0</v>
      </c>
      <c r="P50" s="113">
        <f t="shared" si="53"/>
        <v>0</v>
      </c>
      <c r="Q50" s="131">
        <f t="shared" si="54"/>
        <v>0</v>
      </c>
      <c r="R50" s="131">
        <f t="shared" si="49"/>
        <v>0</v>
      </c>
      <c r="S50" s="131">
        <f t="shared" si="50"/>
        <v>0</v>
      </c>
      <c r="T50" s="131">
        <f t="shared" si="51"/>
        <v>0</v>
      </c>
      <c r="U50" s="131">
        <f t="shared" si="55"/>
        <v>0</v>
      </c>
    </row>
    <row r="51" spans="1:26">
      <c r="A51" s="110"/>
      <c r="B51" s="110" t="s">
        <v>159</v>
      </c>
      <c r="C51" s="108">
        <f>'Data Entry'!E72</f>
        <v>0</v>
      </c>
      <c r="D51" s="109">
        <f>'Data Entry'!G82</f>
        <v>0</v>
      </c>
      <c r="E51" s="109">
        <f t="shared" si="48"/>
        <v>0</v>
      </c>
      <c r="F51" s="97"/>
      <c r="G51" s="44">
        <f>IFERROR(D51*'Data Entry'!D$93," ")</f>
        <v>0</v>
      </c>
      <c r="H51" s="44">
        <f>IFERROR(D51*'Data Entry'!$D$94," ")</f>
        <v>0</v>
      </c>
      <c r="I51" s="44">
        <f>IFERROR(D51*'Data Entry'!$D$95," ")</f>
        <v>0</v>
      </c>
      <c r="J51" s="44">
        <f>IFERROR(D51*'Data Entry'!$D$96," ")</f>
        <v>0</v>
      </c>
      <c r="K51" s="44">
        <f t="shared" si="52"/>
        <v>0</v>
      </c>
      <c r="L51" s="44">
        <f>G51*'Benefits Estimator'!$D$39</f>
        <v>0</v>
      </c>
      <c r="M51" s="44">
        <f>H51*'Benefits Estimator'!$D$39</f>
        <v>0</v>
      </c>
      <c r="N51" s="44">
        <f>I51*'Benefits Estimator'!$D$39</f>
        <v>0</v>
      </c>
      <c r="O51" s="44">
        <f>J51*'Benefits Estimator'!$D$39</f>
        <v>0</v>
      </c>
      <c r="P51" s="174">
        <f t="shared" si="53"/>
        <v>0</v>
      </c>
      <c r="Q51" s="44">
        <f t="shared" si="54"/>
        <v>0</v>
      </c>
      <c r="R51" s="44">
        <f t="shared" si="49"/>
        <v>0</v>
      </c>
      <c r="S51" s="44">
        <f t="shared" si="50"/>
        <v>0</v>
      </c>
      <c r="T51" s="44">
        <f t="shared" si="51"/>
        <v>0</v>
      </c>
      <c r="U51" s="44">
        <f t="shared" si="55"/>
        <v>0</v>
      </c>
    </row>
    <row r="52" spans="1:26">
      <c r="A52" s="94" t="s">
        <v>160</v>
      </c>
      <c r="B52" s="111"/>
      <c r="C52" s="112">
        <f>SUM(C47:C51)</f>
        <v>0</v>
      </c>
      <c r="D52" s="70"/>
      <c r="E52" s="90">
        <f>SUM(E47:E51)</f>
        <v>0</v>
      </c>
      <c r="F52" s="98"/>
      <c r="G52" s="123">
        <f>SUM(G47:G51)</f>
        <v>0</v>
      </c>
      <c r="H52" s="123">
        <f>SUM(H47:H51)</f>
        <v>0</v>
      </c>
      <c r="I52" s="123">
        <f t="shared" ref="I52" si="56">SUM(I47:I51)</f>
        <v>0</v>
      </c>
      <c r="J52" s="123">
        <f t="shared" ref="J52" si="57">SUM(J47:J51)</f>
        <v>0</v>
      </c>
      <c r="K52" s="123">
        <f t="shared" ref="K52" si="58">SUM(K47:K51)</f>
        <v>0</v>
      </c>
      <c r="L52" s="123">
        <f t="shared" ref="L52" si="59">SUM(L47:L51)</f>
        <v>0</v>
      </c>
      <c r="M52" s="123">
        <f t="shared" ref="M52" si="60">SUM(M47:M51)</f>
        <v>0</v>
      </c>
      <c r="N52" s="123">
        <f t="shared" ref="N52" si="61">SUM(N47:N51)</f>
        <v>0</v>
      </c>
      <c r="O52" s="123">
        <f t="shared" ref="O52" si="62">SUM(O47:O51)</f>
        <v>0</v>
      </c>
      <c r="P52" s="123">
        <f t="shared" ref="P52" si="63">SUM(P47:P51)</f>
        <v>0</v>
      </c>
      <c r="Q52" s="123">
        <f t="shared" ref="Q52" si="64">SUM(Q47:Q51)</f>
        <v>0</v>
      </c>
      <c r="R52" s="123">
        <f t="shared" ref="R52" si="65">SUM(R47:R51)</f>
        <v>0</v>
      </c>
      <c r="S52" s="123">
        <f t="shared" ref="S52" si="66">SUM(S47:S51)</f>
        <v>0</v>
      </c>
      <c r="T52" s="123">
        <f t="shared" ref="T52" si="67">SUM(T47:T51)</f>
        <v>0</v>
      </c>
      <c r="U52" s="123">
        <f t="shared" ref="U52" si="68">SUM(U47:U51)</f>
        <v>0</v>
      </c>
      <c r="V52" s="86"/>
    </row>
    <row r="53" spans="1:26">
      <c r="A53" s="127"/>
      <c r="C53" s="12"/>
      <c r="D53" s="12"/>
      <c r="E53" s="128"/>
      <c r="F53" s="129"/>
      <c r="G53" s="128"/>
      <c r="H53" s="2"/>
      <c r="I53" s="2"/>
      <c r="J53" s="12"/>
      <c r="K53" s="5"/>
      <c r="L53" s="5"/>
      <c r="M53" s="5"/>
      <c r="N53" s="5"/>
      <c r="O53" s="12"/>
      <c r="P53" s="5"/>
      <c r="Q53" s="5"/>
      <c r="R53" s="5"/>
      <c r="S53" s="5"/>
    </row>
    <row r="54" spans="1:26">
      <c r="A54" s="15"/>
      <c r="B54" s="95"/>
      <c r="C54" s="95"/>
      <c r="D54" s="95"/>
      <c r="E54" s="95"/>
      <c r="F54" s="95"/>
      <c r="G54" s="95"/>
      <c r="H54" s="95"/>
      <c r="I54" s="95"/>
      <c r="J54" s="125"/>
      <c r="K54" s="125"/>
      <c r="L54" s="125"/>
      <c r="M54" s="125"/>
      <c r="N54" s="95"/>
      <c r="O54" s="125"/>
      <c r="P54" s="125"/>
      <c r="Q54" s="125"/>
      <c r="R54" s="125"/>
      <c r="S54" s="95"/>
    </row>
    <row r="55" spans="1:26" ht="17.25" customHeight="1">
      <c r="A55" s="232"/>
      <c r="B55" s="233"/>
      <c r="C55" s="492" t="s">
        <v>140</v>
      </c>
      <c r="D55" s="493"/>
      <c r="E55" s="494"/>
      <c r="F55" s="234"/>
      <c r="G55" s="516" t="s">
        <v>141</v>
      </c>
      <c r="H55" s="517"/>
      <c r="I55" s="517"/>
      <c r="J55" s="517"/>
      <c r="K55" s="517"/>
      <c r="L55" s="516" t="s">
        <v>142</v>
      </c>
      <c r="M55" s="517"/>
      <c r="N55" s="517"/>
      <c r="O55" s="517"/>
      <c r="P55" s="517"/>
      <c r="Q55" s="516" t="s">
        <v>143</v>
      </c>
      <c r="R55" s="517"/>
      <c r="S55" s="517"/>
      <c r="T55" s="517"/>
      <c r="U55" s="518"/>
    </row>
    <row r="56" spans="1:26" ht="15" customHeight="1">
      <c r="A56" s="495" t="s">
        <v>163</v>
      </c>
      <c r="B56" s="17"/>
      <c r="C56" s="103" t="s">
        <v>145</v>
      </c>
      <c r="D56" s="103" t="s">
        <v>146</v>
      </c>
      <c r="E56" s="103" t="s">
        <v>147</v>
      </c>
      <c r="F56" s="104"/>
      <c r="G56" s="497" t="s">
        <v>148</v>
      </c>
      <c r="H56" s="498"/>
      <c r="I56" s="498"/>
      <c r="J56" s="498"/>
      <c r="K56" s="499"/>
      <c r="L56" s="497" t="s">
        <v>149</v>
      </c>
      <c r="M56" s="498"/>
      <c r="N56" s="498"/>
      <c r="O56" s="498"/>
      <c r="P56" s="499"/>
      <c r="Q56" s="497" t="s">
        <v>150</v>
      </c>
      <c r="R56" s="498"/>
      <c r="S56" s="498"/>
      <c r="T56" s="498"/>
      <c r="U56" s="499"/>
    </row>
    <row r="57" spans="1:26" ht="57.95">
      <c r="A57" s="496"/>
      <c r="B57" s="99" t="s">
        <v>151</v>
      </c>
      <c r="C57" s="99" t="s">
        <v>152</v>
      </c>
      <c r="D57" s="99" t="s">
        <v>153</v>
      </c>
      <c r="E57" s="100" t="s">
        <v>154</v>
      </c>
      <c r="F57" s="96"/>
      <c r="G57" s="101" t="str">
        <f>IF('Data Entry'!C$101&lt;&gt;"",'Data Entry'!C$101,"")</f>
        <v/>
      </c>
      <c r="H57" s="101" t="str">
        <f>IF('Data Entry'!D$101&lt;&gt;"",'Data Entry'!D$101,"")</f>
        <v/>
      </c>
      <c r="I57" s="101" t="str">
        <f>IF('Data Entry'!E$101&lt;&gt;"",'Data Entry'!E$101,"")</f>
        <v/>
      </c>
      <c r="J57" s="105" t="str">
        <f>IF('Data Entry'!F$101&lt;&gt;"",'Data Entry'!F$101,"")</f>
        <v/>
      </c>
      <c r="K57" s="102" t="s">
        <v>155</v>
      </c>
      <c r="L57" s="101" t="str">
        <f>G57</f>
        <v/>
      </c>
      <c r="M57" s="101" t="str">
        <f t="shared" ref="M57" si="69">H57</f>
        <v/>
      </c>
      <c r="N57" s="101" t="str">
        <f t="shared" ref="N57" si="70">I57</f>
        <v/>
      </c>
      <c r="O57" s="101" t="str">
        <f t="shared" ref="O57" si="71">J57</f>
        <v/>
      </c>
      <c r="P57" s="99" t="s">
        <v>156</v>
      </c>
      <c r="Q57" s="101" t="str">
        <f>G57</f>
        <v/>
      </c>
      <c r="R57" s="101" t="str">
        <f t="shared" ref="R57" si="72">H57</f>
        <v/>
      </c>
      <c r="S57" s="101" t="str">
        <f t="shared" ref="S57" si="73">I57</f>
        <v/>
      </c>
      <c r="T57" s="105" t="str">
        <f t="shared" ref="T57" si="74">J57</f>
        <v/>
      </c>
      <c r="U57" s="99" t="s">
        <v>157</v>
      </c>
    </row>
    <row r="58" spans="1:26">
      <c r="A58" s="106" t="str">
        <f>IF('Data Entry'!B18=0," ",'Data Entry'!B18)</f>
        <v>NORTHWEST BEST EL</v>
      </c>
      <c r="B58" s="107" t="s">
        <v>131</v>
      </c>
      <c r="C58" s="108">
        <f>'Data Entry'!C18</f>
        <v>0</v>
      </c>
      <c r="D58" s="109">
        <f>'Data Entry'!C83</f>
        <v>0</v>
      </c>
      <c r="E58" s="109">
        <f t="shared" ref="E58:E62" si="75">IFERROR(C58*D58," ")</f>
        <v>0</v>
      </c>
      <c r="F58" s="97"/>
      <c r="G58" s="130">
        <f>IFERROR(D58*'Data Entry'!$D$93," ")</f>
        <v>0</v>
      </c>
      <c r="H58" s="130">
        <f>IFERROR(D58*'Data Entry'!$D$94," ")</f>
        <v>0</v>
      </c>
      <c r="I58" s="130">
        <f>IFERROR(D58*'Data Entry'!$D$95," ")</f>
        <v>0</v>
      </c>
      <c r="J58" s="130">
        <f>IFERROR(D58*'Data Entry'!$D$96," ")</f>
        <v>0</v>
      </c>
      <c r="K58" s="130">
        <f>SUM(G58:J58)</f>
        <v>0</v>
      </c>
      <c r="L58" s="130">
        <f>G58*'Benefits Estimator'!$D$39</f>
        <v>0</v>
      </c>
      <c r="M58" s="130">
        <f>H58*'Benefits Estimator'!$D$39</f>
        <v>0</v>
      </c>
      <c r="N58" s="130">
        <f>I58*'Benefits Estimator'!$D$39</f>
        <v>0</v>
      </c>
      <c r="O58" s="130">
        <f>J58*'Benefits Estimator'!$D$39</f>
        <v>0</v>
      </c>
      <c r="P58" s="113">
        <f>SUM(L58:O58)</f>
        <v>0</v>
      </c>
      <c r="Q58" s="130">
        <f>G58-L58</f>
        <v>0</v>
      </c>
      <c r="R58" s="130">
        <f t="shared" ref="R58:R62" si="76">H58-M58</f>
        <v>0</v>
      </c>
      <c r="S58" s="130">
        <f t="shared" ref="S58:S62" si="77">I58-N58</f>
        <v>0</v>
      </c>
      <c r="T58" s="130">
        <f t="shared" ref="T58:T62" si="78">J58-O58</f>
        <v>0</v>
      </c>
      <c r="U58" s="130">
        <f>SUM(Q58:T58)</f>
        <v>0</v>
      </c>
      <c r="V58" s="86"/>
      <c r="W58" s="86"/>
      <c r="X58" s="86"/>
      <c r="Y58" s="86"/>
      <c r="Z58" s="86"/>
    </row>
    <row r="59" spans="1:26">
      <c r="A59" s="110"/>
      <c r="B59" s="110" t="s">
        <v>132</v>
      </c>
      <c r="C59" s="108">
        <f>'Data Entry'!F18</f>
        <v>0</v>
      </c>
      <c r="D59" s="109">
        <f>'Data Entry'!D83</f>
        <v>0</v>
      </c>
      <c r="E59" s="109">
        <f t="shared" si="75"/>
        <v>0</v>
      </c>
      <c r="F59" s="97"/>
      <c r="G59" s="131">
        <f>IFERROR(D59*'Data Entry'!D$93," ")</f>
        <v>0</v>
      </c>
      <c r="H59" s="131">
        <f>IFERROR(D59*'Data Entry'!$D$94," ")</f>
        <v>0</v>
      </c>
      <c r="I59" s="131">
        <f>IFERROR(D59*'Data Entry'!$D$95," ")</f>
        <v>0</v>
      </c>
      <c r="J59" s="131">
        <f>IFERROR(D59*'Data Entry'!$D$96," ")</f>
        <v>0</v>
      </c>
      <c r="K59" s="131">
        <f t="shared" ref="K59:K62" si="79">SUM(G59:J59)</f>
        <v>0</v>
      </c>
      <c r="L59" s="131">
        <f>G59*'Benefits Estimator'!$D$39</f>
        <v>0</v>
      </c>
      <c r="M59" s="131">
        <f>H59*'Benefits Estimator'!$D$39</f>
        <v>0</v>
      </c>
      <c r="N59" s="131">
        <f>I59*'Benefits Estimator'!$D$39</f>
        <v>0</v>
      </c>
      <c r="O59" s="131">
        <f>J59*'Benefits Estimator'!$D$39</f>
        <v>0</v>
      </c>
      <c r="P59" s="113">
        <f t="shared" ref="P59:P62" si="80">SUM(L59:O59)</f>
        <v>0</v>
      </c>
      <c r="Q59" s="131">
        <f t="shared" ref="Q59:Q62" si="81">G59-L59</f>
        <v>0</v>
      </c>
      <c r="R59" s="131">
        <f t="shared" si="76"/>
        <v>0</v>
      </c>
      <c r="S59" s="131">
        <f t="shared" si="77"/>
        <v>0</v>
      </c>
      <c r="T59" s="131">
        <f t="shared" si="78"/>
        <v>0</v>
      </c>
      <c r="U59" s="131">
        <f t="shared" ref="U59:U62" si="82">SUM(Q59:T59)</f>
        <v>0</v>
      </c>
    </row>
    <row r="60" spans="1:26">
      <c r="A60" s="110"/>
      <c r="B60" s="110" t="s">
        <v>133</v>
      </c>
      <c r="C60" s="108">
        <f>'Data Entry'!I18</f>
        <v>0</v>
      </c>
      <c r="D60" s="109">
        <f>'Data Entry'!E83</f>
        <v>0</v>
      </c>
      <c r="E60" s="109">
        <f t="shared" si="75"/>
        <v>0</v>
      </c>
      <c r="F60" s="97"/>
      <c r="G60" s="131">
        <f>IFERROR(D60*'Data Entry'!D$93," ")</f>
        <v>0</v>
      </c>
      <c r="H60" s="131">
        <f>IFERROR(D60*'Data Entry'!$D$94," ")</f>
        <v>0</v>
      </c>
      <c r="I60" s="131">
        <f>IFERROR(D60*'Data Entry'!$D$95," ")</f>
        <v>0</v>
      </c>
      <c r="J60" s="131">
        <f>IFERROR(D60*'Data Entry'!$D$96," ")</f>
        <v>0</v>
      </c>
      <c r="K60" s="131">
        <f t="shared" si="79"/>
        <v>0</v>
      </c>
      <c r="L60" s="131">
        <f>G60*'Benefits Estimator'!$D$39</f>
        <v>0</v>
      </c>
      <c r="M60" s="131">
        <f>H60*'Benefits Estimator'!$D$39</f>
        <v>0</v>
      </c>
      <c r="N60" s="131">
        <f>I60*'Benefits Estimator'!$D$39</f>
        <v>0</v>
      </c>
      <c r="O60" s="131">
        <f>J60*'Benefits Estimator'!$D$39</f>
        <v>0</v>
      </c>
      <c r="P60" s="113">
        <f t="shared" si="80"/>
        <v>0</v>
      </c>
      <c r="Q60" s="131">
        <f t="shared" si="81"/>
        <v>0</v>
      </c>
      <c r="R60" s="131">
        <f t="shared" si="76"/>
        <v>0</v>
      </c>
      <c r="S60" s="131">
        <f t="shared" si="77"/>
        <v>0</v>
      </c>
      <c r="T60" s="131">
        <f t="shared" si="78"/>
        <v>0</v>
      </c>
      <c r="U60" s="131">
        <f t="shared" si="82"/>
        <v>0</v>
      </c>
    </row>
    <row r="61" spans="1:26">
      <c r="A61" s="110"/>
      <c r="B61" s="110" t="s">
        <v>158</v>
      </c>
      <c r="C61" s="108">
        <f>'Data Entry'!D73</f>
        <v>0</v>
      </c>
      <c r="D61" s="109">
        <f>'Data Entry'!F83</f>
        <v>0</v>
      </c>
      <c r="E61" s="109">
        <f t="shared" si="75"/>
        <v>0</v>
      </c>
      <c r="F61" s="97"/>
      <c r="G61" s="131">
        <f>IFERROR(D61*'Data Entry'!D$93," ")</f>
        <v>0</v>
      </c>
      <c r="H61" s="131">
        <f>IFERROR(D61*'Data Entry'!$D$94," ")</f>
        <v>0</v>
      </c>
      <c r="I61" s="131">
        <f>IFERROR(D61*'Data Entry'!$D$95," ")</f>
        <v>0</v>
      </c>
      <c r="J61" s="131">
        <f>IFERROR(D61*'Data Entry'!$D$96," ")</f>
        <v>0</v>
      </c>
      <c r="K61" s="131">
        <f t="shared" si="79"/>
        <v>0</v>
      </c>
      <c r="L61" s="131">
        <f>G61*'Benefits Estimator'!$D$39</f>
        <v>0</v>
      </c>
      <c r="M61" s="131">
        <f>H61*'Benefits Estimator'!$D$39</f>
        <v>0</v>
      </c>
      <c r="N61" s="131">
        <f>I61*'Benefits Estimator'!$D$39</f>
        <v>0</v>
      </c>
      <c r="O61" s="131">
        <f>J61*'Benefits Estimator'!$D$39</f>
        <v>0</v>
      </c>
      <c r="P61" s="113">
        <f t="shared" si="80"/>
        <v>0</v>
      </c>
      <c r="Q61" s="131">
        <f t="shared" si="81"/>
        <v>0</v>
      </c>
      <c r="R61" s="131">
        <f t="shared" si="76"/>
        <v>0</v>
      </c>
      <c r="S61" s="131">
        <f t="shared" si="77"/>
        <v>0</v>
      </c>
      <c r="T61" s="131">
        <f t="shared" si="78"/>
        <v>0</v>
      </c>
      <c r="U61" s="131">
        <f t="shared" si="82"/>
        <v>0</v>
      </c>
    </row>
    <row r="62" spans="1:26">
      <c r="A62" s="110"/>
      <c r="B62" s="110" t="s">
        <v>159</v>
      </c>
      <c r="C62" s="108">
        <f>'Data Entry'!E73</f>
        <v>0</v>
      </c>
      <c r="D62" s="109">
        <f>'Data Entry'!G83</f>
        <v>0</v>
      </c>
      <c r="E62" s="109">
        <f t="shared" si="75"/>
        <v>0</v>
      </c>
      <c r="F62" s="97"/>
      <c r="G62" s="44">
        <f>IFERROR(D62*'Data Entry'!D$93," ")</f>
        <v>0</v>
      </c>
      <c r="H62" s="44">
        <f>IFERROR(D62*'Data Entry'!$D$94," ")</f>
        <v>0</v>
      </c>
      <c r="I62" s="44">
        <f>IFERROR(D62*'Data Entry'!$D$95," ")</f>
        <v>0</v>
      </c>
      <c r="J62" s="44">
        <f>IFERROR(D62*'Data Entry'!$D$96," ")</f>
        <v>0</v>
      </c>
      <c r="K62" s="44">
        <f t="shared" si="79"/>
        <v>0</v>
      </c>
      <c r="L62" s="44">
        <f>G62*'Benefits Estimator'!$D$39</f>
        <v>0</v>
      </c>
      <c r="M62" s="44">
        <f>H62*'Benefits Estimator'!$D$39</f>
        <v>0</v>
      </c>
      <c r="N62" s="44">
        <f>I62*'Benefits Estimator'!$D$39</f>
        <v>0</v>
      </c>
      <c r="O62" s="44">
        <f>J62*'Benefits Estimator'!$D$39</f>
        <v>0</v>
      </c>
      <c r="P62" s="174">
        <f t="shared" si="80"/>
        <v>0</v>
      </c>
      <c r="Q62" s="44">
        <f t="shared" si="81"/>
        <v>0</v>
      </c>
      <c r="R62" s="44">
        <f t="shared" si="76"/>
        <v>0</v>
      </c>
      <c r="S62" s="44">
        <f t="shared" si="77"/>
        <v>0</v>
      </c>
      <c r="T62" s="44">
        <f t="shared" si="78"/>
        <v>0</v>
      </c>
      <c r="U62" s="44">
        <f t="shared" si="82"/>
        <v>0</v>
      </c>
    </row>
    <row r="63" spans="1:26">
      <c r="A63" s="94" t="s">
        <v>160</v>
      </c>
      <c r="B63" s="111"/>
      <c r="C63" s="112">
        <f>SUM(C58:C62)</f>
        <v>0</v>
      </c>
      <c r="D63" s="70"/>
      <c r="E63" s="90">
        <f>SUM(E58:E62)</f>
        <v>0</v>
      </c>
      <c r="F63" s="98"/>
      <c r="G63" s="123">
        <f>SUM(G58:G62)</f>
        <v>0</v>
      </c>
      <c r="H63" s="123">
        <f>SUM(H58:H62)</f>
        <v>0</v>
      </c>
      <c r="I63" s="123">
        <f t="shared" ref="I63" si="83">SUM(I58:I62)</f>
        <v>0</v>
      </c>
      <c r="J63" s="123">
        <f t="shared" ref="J63" si="84">SUM(J58:J62)</f>
        <v>0</v>
      </c>
      <c r="K63" s="123">
        <f t="shared" ref="K63" si="85">SUM(K58:K62)</f>
        <v>0</v>
      </c>
      <c r="L63" s="123">
        <f t="shared" ref="L63" si="86">SUM(L58:L62)</f>
        <v>0</v>
      </c>
      <c r="M63" s="123">
        <f t="shared" ref="M63" si="87">SUM(M58:M62)</f>
        <v>0</v>
      </c>
      <c r="N63" s="123">
        <f t="shared" ref="N63" si="88">SUM(N58:N62)</f>
        <v>0</v>
      </c>
      <c r="O63" s="123">
        <f t="shared" ref="O63" si="89">SUM(O58:O62)</f>
        <v>0</v>
      </c>
      <c r="P63" s="123">
        <f t="shared" ref="P63" si="90">SUM(P58:P62)</f>
        <v>0</v>
      </c>
      <c r="Q63" s="123">
        <f t="shared" ref="Q63" si="91">SUM(Q58:Q62)</f>
        <v>0</v>
      </c>
      <c r="R63" s="123">
        <f t="shared" ref="R63" si="92">SUM(R58:R62)</f>
        <v>0</v>
      </c>
      <c r="S63" s="123">
        <f t="shared" ref="S63" si="93">SUM(S58:S62)</f>
        <v>0</v>
      </c>
      <c r="T63" s="123">
        <f t="shared" ref="T63" si="94">SUM(T58:T62)</f>
        <v>0</v>
      </c>
      <c r="U63" s="123">
        <f t="shared" ref="U63" si="95">SUM(U58:U62)</f>
        <v>0</v>
      </c>
      <c r="V63" s="86"/>
    </row>
    <row r="64" spans="1:26">
      <c r="A64" s="15"/>
      <c r="B64" s="95"/>
      <c r="C64" s="95"/>
      <c r="D64" s="95"/>
      <c r="E64" s="95"/>
      <c r="F64" s="95"/>
      <c r="G64" s="95"/>
      <c r="H64" s="95"/>
      <c r="I64" s="95"/>
      <c r="J64" s="125"/>
      <c r="K64" s="125"/>
      <c r="L64" s="125"/>
      <c r="M64" s="125"/>
      <c r="N64" s="95"/>
      <c r="O64" s="125"/>
      <c r="P64" s="125"/>
      <c r="Q64" s="125"/>
      <c r="R64" s="125"/>
      <c r="S64" s="95"/>
    </row>
    <row r="65" spans="1:26">
      <c r="A65" s="126"/>
      <c r="C65" s="1"/>
      <c r="D65" s="1"/>
      <c r="E65" s="1"/>
      <c r="F65" s="1"/>
      <c r="H65" s="1"/>
      <c r="I65" s="1"/>
      <c r="J65" s="1"/>
      <c r="K65" s="1"/>
      <c r="L65" s="1"/>
      <c r="M65" s="1"/>
      <c r="N65" s="1"/>
      <c r="O65" s="1"/>
      <c r="P65" s="1"/>
      <c r="Q65" s="1"/>
      <c r="R65" s="1"/>
      <c r="S65" s="1"/>
    </row>
    <row r="66" spans="1:26" ht="17.25" customHeight="1">
      <c r="A66" s="232"/>
      <c r="B66" s="233"/>
      <c r="C66" s="492" t="s">
        <v>140</v>
      </c>
      <c r="D66" s="493"/>
      <c r="E66" s="494"/>
      <c r="F66" s="234"/>
      <c r="G66" s="516" t="s">
        <v>141</v>
      </c>
      <c r="H66" s="517"/>
      <c r="I66" s="517"/>
      <c r="J66" s="517"/>
      <c r="K66" s="517"/>
      <c r="L66" s="516" t="s">
        <v>142</v>
      </c>
      <c r="M66" s="517"/>
      <c r="N66" s="517"/>
      <c r="O66" s="517"/>
      <c r="P66" s="517"/>
      <c r="Q66" s="516" t="s">
        <v>143</v>
      </c>
      <c r="R66" s="517"/>
      <c r="S66" s="517"/>
      <c r="T66" s="517"/>
      <c r="U66" s="518"/>
    </row>
    <row r="67" spans="1:26" ht="14.25" customHeight="1">
      <c r="A67" s="495" t="s">
        <v>164</v>
      </c>
      <c r="B67" s="17"/>
      <c r="C67" s="103" t="s">
        <v>145</v>
      </c>
      <c r="D67" s="103" t="s">
        <v>146</v>
      </c>
      <c r="E67" s="103" t="s">
        <v>147</v>
      </c>
      <c r="F67" s="104"/>
      <c r="G67" s="497" t="s">
        <v>148</v>
      </c>
      <c r="H67" s="498"/>
      <c r="I67" s="498"/>
      <c r="J67" s="498"/>
      <c r="K67" s="499"/>
      <c r="L67" s="497" t="s">
        <v>149</v>
      </c>
      <c r="M67" s="498"/>
      <c r="N67" s="498"/>
      <c r="O67" s="498"/>
      <c r="P67" s="499"/>
      <c r="Q67" s="497" t="s">
        <v>150</v>
      </c>
      <c r="R67" s="498"/>
      <c r="S67" s="498"/>
      <c r="T67" s="498"/>
      <c r="U67" s="499"/>
    </row>
    <row r="68" spans="1:26" ht="57.95">
      <c r="A68" s="496"/>
      <c r="B68" s="99" t="s">
        <v>151</v>
      </c>
      <c r="C68" s="99" t="s">
        <v>152</v>
      </c>
      <c r="D68" s="99" t="s">
        <v>153</v>
      </c>
      <c r="E68" s="100" t="s">
        <v>154</v>
      </c>
      <c r="F68" s="96"/>
      <c r="G68" s="101" t="str">
        <f>IF('Data Entry'!C$101&lt;&gt;"",'Data Entry'!C$101,"")</f>
        <v/>
      </c>
      <c r="H68" s="101" t="str">
        <f>IF('Data Entry'!D$101&lt;&gt;"",'Data Entry'!D$101,"")</f>
        <v/>
      </c>
      <c r="I68" s="101" t="str">
        <f>IF('Data Entry'!E$101&lt;&gt;"",'Data Entry'!E$101,"")</f>
        <v/>
      </c>
      <c r="J68" s="105" t="str">
        <f>IF('Data Entry'!F$101&lt;&gt;"",'Data Entry'!F$101,"")</f>
        <v/>
      </c>
      <c r="K68" s="102" t="s">
        <v>155</v>
      </c>
      <c r="L68" s="101" t="str">
        <f>G68</f>
        <v/>
      </c>
      <c r="M68" s="101" t="str">
        <f t="shared" ref="M68" si="96">H68</f>
        <v/>
      </c>
      <c r="N68" s="101" t="str">
        <f t="shared" ref="N68" si="97">I68</f>
        <v/>
      </c>
      <c r="O68" s="101" t="str">
        <f t="shared" ref="O68" si="98">J68</f>
        <v/>
      </c>
      <c r="P68" s="99" t="s">
        <v>156</v>
      </c>
      <c r="Q68" s="101" t="str">
        <f>G68</f>
        <v/>
      </c>
      <c r="R68" s="101" t="str">
        <f t="shared" ref="R68" si="99">H68</f>
        <v/>
      </c>
      <c r="S68" s="101" t="str">
        <f t="shared" ref="S68" si="100">I68</f>
        <v/>
      </c>
      <c r="T68" s="105" t="str">
        <f t="shared" ref="T68" si="101">J68</f>
        <v/>
      </c>
      <c r="U68" s="99" t="s">
        <v>157</v>
      </c>
    </row>
    <row r="69" spans="1:26">
      <c r="A69" s="106" t="str">
        <f>IF('Data Entry'!B19=0," ",'Data Entry'!B19)</f>
        <v>SOUTH BEST EL</v>
      </c>
      <c r="B69" s="107" t="s">
        <v>131</v>
      </c>
      <c r="C69" s="108">
        <f>'Data Entry'!C19</f>
        <v>0</v>
      </c>
      <c r="D69" s="109">
        <f>'Data Entry'!C84</f>
        <v>0</v>
      </c>
      <c r="E69" s="109">
        <f t="shared" ref="E69:E73" si="102">IFERROR(C69*D69," ")</f>
        <v>0</v>
      </c>
      <c r="F69" s="97"/>
      <c r="G69" s="130">
        <f>IFERROR(D69*'Data Entry'!$D$93," ")</f>
        <v>0</v>
      </c>
      <c r="H69" s="130">
        <f>IFERROR(D69*'Data Entry'!$D$94," ")</f>
        <v>0</v>
      </c>
      <c r="I69" s="130">
        <f>IFERROR(D69*'Data Entry'!$D$95," ")</f>
        <v>0</v>
      </c>
      <c r="J69" s="130">
        <f>IFERROR(D69*'Data Entry'!$D$96," ")</f>
        <v>0</v>
      </c>
      <c r="K69" s="130">
        <f>SUM(G69:J69)</f>
        <v>0</v>
      </c>
      <c r="L69" s="130">
        <f>G69*'Benefits Estimator'!$D$39</f>
        <v>0</v>
      </c>
      <c r="M69" s="130">
        <f>H69*'Benefits Estimator'!$D$39</f>
        <v>0</v>
      </c>
      <c r="N69" s="130">
        <f>I69*'Benefits Estimator'!$D$39</f>
        <v>0</v>
      </c>
      <c r="O69" s="130">
        <f>J69*'Benefits Estimator'!$D$39</f>
        <v>0</v>
      </c>
      <c r="P69" s="113">
        <f>SUM(L69:O69)</f>
        <v>0</v>
      </c>
      <c r="Q69" s="130">
        <f>G69-L69</f>
        <v>0</v>
      </c>
      <c r="R69" s="130">
        <f t="shared" ref="R69:R73" si="103">H69-M69</f>
        <v>0</v>
      </c>
      <c r="S69" s="130">
        <f t="shared" ref="S69:S73" si="104">I69-N69</f>
        <v>0</v>
      </c>
      <c r="T69" s="130">
        <f t="shared" ref="T69:T73" si="105">J69-O69</f>
        <v>0</v>
      </c>
      <c r="U69" s="130">
        <f>SUM(Q69:T69)</f>
        <v>0</v>
      </c>
      <c r="V69" s="86"/>
      <c r="W69" s="86"/>
      <c r="X69" s="86"/>
      <c r="Y69" s="86"/>
      <c r="Z69" s="86"/>
    </row>
    <row r="70" spans="1:26">
      <c r="A70" s="110"/>
      <c r="B70" s="110" t="s">
        <v>132</v>
      </c>
      <c r="C70" s="108">
        <f>'Data Entry'!F19</f>
        <v>0</v>
      </c>
      <c r="D70" s="109">
        <f>'Data Entry'!D84</f>
        <v>0</v>
      </c>
      <c r="E70" s="109">
        <f t="shared" si="102"/>
        <v>0</v>
      </c>
      <c r="F70" s="97"/>
      <c r="G70" s="131">
        <f>IFERROR(D70*'Data Entry'!D$93," ")</f>
        <v>0</v>
      </c>
      <c r="H70" s="131">
        <f>IFERROR(D70*'Data Entry'!$D$94," ")</f>
        <v>0</v>
      </c>
      <c r="I70" s="131">
        <f>IFERROR(D70*'Data Entry'!$D$95," ")</f>
        <v>0</v>
      </c>
      <c r="J70" s="131">
        <f>IFERROR(D70*'Data Entry'!$D$96," ")</f>
        <v>0</v>
      </c>
      <c r="K70" s="131">
        <f t="shared" ref="K70:K73" si="106">SUM(G70:J70)</f>
        <v>0</v>
      </c>
      <c r="L70" s="131">
        <f>G70*'Benefits Estimator'!$D$39</f>
        <v>0</v>
      </c>
      <c r="M70" s="131">
        <f>H70*'Benefits Estimator'!$D$39</f>
        <v>0</v>
      </c>
      <c r="N70" s="131">
        <f>I70*'Benefits Estimator'!$D$39</f>
        <v>0</v>
      </c>
      <c r="O70" s="131">
        <f>J70*'Benefits Estimator'!$D$39</f>
        <v>0</v>
      </c>
      <c r="P70" s="113">
        <f t="shared" ref="P70:P73" si="107">SUM(L70:O70)</f>
        <v>0</v>
      </c>
      <c r="Q70" s="131">
        <f t="shared" ref="Q70:Q73" si="108">G70-L70</f>
        <v>0</v>
      </c>
      <c r="R70" s="131">
        <f t="shared" si="103"/>
        <v>0</v>
      </c>
      <c r="S70" s="131">
        <f t="shared" si="104"/>
        <v>0</v>
      </c>
      <c r="T70" s="131">
        <f t="shared" si="105"/>
        <v>0</v>
      </c>
      <c r="U70" s="131">
        <f t="shared" ref="U70:U73" si="109">SUM(Q70:T70)</f>
        <v>0</v>
      </c>
      <c r="Y70" s="86"/>
    </row>
    <row r="71" spans="1:26">
      <c r="A71" s="110"/>
      <c r="B71" s="110" t="s">
        <v>133</v>
      </c>
      <c r="C71" s="108">
        <f>'Data Entry'!I19</f>
        <v>0</v>
      </c>
      <c r="D71" s="109">
        <f>'Data Entry'!E84</f>
        <v>0</v>
      </c>
      <c r="E71" s="109">
        <f t="shared" si="102"/>
        <v>0</v>
      </c>
      <c r="F71" s="97"/>
      <c r="G71" s="131">
        <f>IFERROR(D71*'Data Entry'!D$93," ")</f>
        <v>0</v>
      </c>
      <c r="H71" s="131">
        <f>IFERROR(D71*'Data Entry'!$D$94," ")</f>
        <v>0</v>
      </c>
      <c r="I71" s="131">
        <f>IFERROR(D71*'Data Entry'!$D$95," ")</f>
        <v>0</v>
      </c>
      <c r="J71" s="131">
        <f>IFERROR(D71*'Data Entry'!$D$96," ")</f>
        <v>0</v>
      </c>
      <c r="K71" s="131">
        <f t="shared" si="106"/>
        <v>0</v>
      </c>
      <c r="L71" s="131">
        <f>G71*'Benefits Estimator'!$D$39</f>
        <v>0</v>
      </c>
      <c r="M71" s="131">
        <f>H71*'Benefits Estimator'!$D$39</f>
        <v>0</v>
      </c>
      <c r="N71" s="131">
        <f>I71*'Benefits Estimator'!$D$39</f>
        <v>0</v>
      </c>
      <c r="O71" s="131">
        <f>J71*'Benefits Estimator'!$D$39</f>
        <v>0</v>
      </c>
      <c r="P71" s="113">
        <f t="shared" si="107"/>
        <v>0</v>
      </c>
      <c r="Q71" s="131">
        <f t="shared" si="108"/>
        <v>0</v>
      </c>
      <c r="R71" s="131">
        <f t="shared" si="103"/>
        <v>0</v>
      </c>
      <c r="S71" s="131">
        <f t="shared" si="104"/>
        <v>0</v>
      </c>
      <c r="T71" s="131">
        <f t="shared" si="105"/>
        <v>0</v>
      </c>
      <c r="U71" s="131">
        <f t="shared" si="109"/>
        <v>0</v>
      </c>
    </row>
    <row r="72" spans="1:26">
      <c r="A72" s="110"/>
      <c r="B72" s="110" t="s">
        <v>158</v>
      </c>
      <c r="C72" s="108">
        <f>'Data Entry'!D74</f>
        <v>0</v>
      </c>
      <c r="D72" s="109">
        <f>'Data Entry'!F84</f>
        <v>0</v>
      </c>
      <c r="E72" s="109">
        <f t="shared" si="102"/>
        <v>0</v>
      </c>
      <c r="F72" s="97"/>
      <c r="G72" s="131">
        <f>IFERROR(D72*'Data Entry'!D$93," ")</f>
        <v>0</v>
      </c>
      <c r="H72" s="131">
        <f>IFERROR(D72*'Data Entry'!$D$94," ")</f>
        <v>0</v>
      </c>
      <c r="I72" s="131">
        <f>IFERROR(D72*'Data Entry'!$D$95," ")</f>
        <v>0</v>
      </c>
      <c r="J72" s="131">
        <f>IFERROR(D72*'Data Entry'!$D$96," ")</f>
        <v>0</v>
      </c>
      <c r="K72" s="131">
        <f t="shared" si="106"/>
        <v>0</v>
      </c>
      <c r="L72" s="131">
        <f>G72*'Benefits Estimator'!$D$39</f>
        <v>0</v>
      </c>
      <c r="M72" s="131">
        <f>H72*'Benefits Estimator'!$D$39</f>
        <v>0</v>
      </c>
      <c r="N72" s="131">
        <f>I72*'Benefits Estimator'!$D$39</f>
        <v>0</v>
      </c>
      <c r="O72" s="131">
        <f>J72*'Benefits Estimator'!$D$39</f>
        <v>0</v>
      </c>
      <c r="P72" s="113">
        <f t="shared" si="107"/>
        <v>0</v>
      </c>
      <c r="Q72" s="131">
        <f t="shared" si="108"/>
        <v>0</v>
      </c>
      <c r="R72" s="131">
        <f t="shared" si="103"/>
        <v>0</v>
      </c>
      <c r="S72" s="131">
        <f t="shared" si="104"/>
        <v>0</v>
      </c>
      <c r="T72" s="131">
        <f t="shared" si="105"/>
        <v>0</v>
      </c>
      <c r="U72" s="131">
        <f t="shared" si="109"/>
        <v>0</v>
      </c>
    </row>
    <row r="73" spans="1:26">
      <c r="A73" s="110"/>
      <c r="B73" s="110" t="s">
        <v>159</v>
      </c>
      <c r="C73" s="108">
        <f>'Data Entry'!E74</f>
        <v>0</v>
      </c>
      <c r="D73" s="109">
        <f>'Data Entry'!G84</f>
        <v>0</v>
      </c>
      <c r="E73" s="109">
        <f t="shared" si="102"/>
        <v>0</v>
      </c>
      <c r="F73" s="97"/>
      <c r="G73" s="44">
        <f>IFERROR(D73*'Data Entry'!D$93," ")</f>
        <v>0</v>
      </c>
      <c r="H73" s="44">
        <f>IFERROR(D73*'Data Entry'!$D$94," ")</f>
        <v>0</v>
      </c>
      <c r="I73" s="44">
        <f>IFERROR(D73*'Data Entry'!$D$95," ")</f>
        <v>0</v>
      </c>
      <c r="J73" s="44">
        <f>IFERROR(D73*'Data Entry'!$D$96," ")</f>
        <v>0</v>
      </c>
      <c r="K73" s="44">
        <f t="shared" si="106"/>
        <v>0</v>
      </c>
      <c r="L73" s="44">
        <f>G73*'Benefits Estimator'!$D$39</f>
        <v>0</v>
      </c>
      <c r="M73" s="44">
        <f>H73*'Benefits Estimator'!$D$39</f>
        <v>0</v>
      </c>
      <c r="N73" s="44">
        <f>I73*'Benefits Estimator'!$D$39</f>
        <v>0</v>
      </c>
      <c r="O73" s="44">
        <f>J73*'Benefits Estimator'!$D$39</f>
        <v>0</v>
      </c>
      <c r="P73" s="174">
        <f t="shared" si="107"/>
        <v>0</v>
      </c>
      <c r="Q73" s="44">
        <f t="shared" si="108"/>
        <v>0</v>
      </c>
      <c r="R73" s="44">
        <f t="shared" si="103"/>
        <v>0</v>
      </c>
      <c r="S73" s="44">
        <f t="shared" si="104"/>
        <v>0</v>
      </c>
      <c r="T73" s="44">
        <f t="shared" si="105"/>
        <v>0</v>
      </c>
      <c r="U73" s="44">
        <f t="shared" si="109"/>
        <v>0</v>
      </c>
    </row>
    <row r="74" spans="1:26">
      <c r="A74" s="94" t="s">
        <v>160</v>
      </c>
      <c r="B74" s="111"/>
      <c r="C74" s="112">
        <f>SUM(C69:C73)</f>
        <v>0</v>
      </c>
      <c r="D74" s="70"/>
      <c r="E74" s="90">
        <f>SUM(E69:E73)</f>
        <v>0</v>
      </c>
      <c r="F74" s="98"/>
      <c r="G74" s="123">
        <f>SUM(G69:G73)</f>
        <v>0</v>
      </c>
      <c r="H74" s="123">
        <f>SUM(H69:H73)</f>
        <v>0</v>
      </c>
      <c r="I74" s="123">
        <f t="shared" ref="I74" si="110">SUM(I69:I73)</f>
        <v>0</v>
      </c>
      <c r="J74" s="123">
        <f t="shared" ref="J74" si="111">SUM(J69:J73)</f>
        <v>0</v>
      </c>
      <c r="K74" s="123">
        <f t="shared" ref="K74" si="112">SUM(K69:K73)</f>
        <v>0</v>
      </c>
      <c r="L74" s="123">
        <f t="shared" ref="L74" si="113">SUM(L69:L73)</f>
        <v>0</v>
      </c>
      <c r="M74" s="123">
        <f t="shared" ref="M74" si="114">SUM(M69:M73)</f>
        <v>0</v>
      </c>
      <c r="N74" s="123">
        <f t="shared" ref="N74" si="115">SUM(N69:N73)</f>
        <v>0</v>
      </c>
      <c r="O74" s="123">
        <f t="shared" ref="O74" si="116">SUM(O69:O73)</f>
        <v>0</v>
      </c>
      <c r="P74" s="123">
        <f t="shared" ref="P74" si="117">SUM(P69:P73)</f>
        <v>0</v>
      </c>
      <c r="Q74" s="123">
        <f t="shared" ref="Q74" si="118">SUM(Q69:Q73)</f>
        <v>0</v>
      </c>
      <c r="R74" s="123">
        <f t="shared" ref="R74" si="119">SUM(R69:R73)</f>
        <v>0</v>
      </c>
      <c r="S74" s="123">
        <f t="shared" ref="S74" si="120">SUM(S69:S73)</f>
        <v>0</v>
      </c>
      <c r="T74" s="123">
        <f t="shared" ref="T74" si="121">SUM(T69:T73)</f>
        <v>0</v>
      </c>
      <c r="U74" s="123">
        <f t="shared" ref="U74" si="122">SUM(U69:U73)</f>
        <v>0</v>
      </c>
      <c r="V74" s="86"/>
    </row>
    <row r="75" spans="1:26">
      <c r="A75" s="126"/>
      <c r="C75" s="1"/>
      <c r="D75" s="1"/>
      <c r="E75" s="1"/>
      <c r="F75" s="1"/>
      <c r="H75" s="1"/>
      <c r="I75" s="1"/>
      <c r="J75" s="1"/>
      <c r="K75" s="1"/>
      <c r="L75" s="1"/>
      <c r="M75" s="1"/>
      <c r="N75" s="1"/>
      <c r="O75" s="1"/>
      <c r="P75" s="1"/>
      <c r="Q75" s="1"/>
      <c r="R75" s="1"/>
      <c r="S75" s="1"/>
    </row>
    <row r="76" spans="1:26">
      <c r="C76" s="1"/>
      <c r="D76" s="1"/>
      <c r="E76" s="1"/>
      <c r="F76" s="1"/>
      <c r="H76" s="1"/>
      <c r="I76" s="1"/>
      <c r="J76" s="1"/>
      <c r="K76" s="1"/>
      <c r="L76" s="1"/>
      <c r="M76" s="1"/>
      <c r="N76" s="1"/>
      <c r="O76" s="1"/>
      <c r="P76" s="1"/>
      <c r="Q76" s="1"/>
      <c r="R76" s="1"/>
      <c r="S76" s="1"/>
    </row>
    <row r="77" spans="1:26" ht="17.25" customHeight="1">
      <c r="A77" s="232"/>
      <c r="B77" s="233"/>
      <c r="C77" s="492" t="s">
        <v>140</v>
      </c>
      <c r="D77" s="493"/>
      <c r="E77" s="494"/>
      <c r="F77" s="234"/>
      <c r="G77" s="516" t="s">
        <v>141</v>
      </c>
      <c r="H77" s="517"/>
      <c r="I77" s="517"/>
      <c r="J77" s="517"/>
      <c r="K77" s="517"/>
      <c r="L77" s="516" t="s">
        <v>142</v>
      </c>
      <c r="M77" s="517"/>
      <c r="N77" s="517"/>
      <c r="O77" s="517"/>
      <c r="P77" s="517"/>
      <c r="Q77" s="516" t="s">
        <v>143</v>
      </c>
      <c r="R77" s="517"/>
      <c r="S77" s="517"/>
      <c r="T77" s="517"/>
      <c r="U77" s="518"/>
    </row>
    <row r="78" spans="1:26" ht="15" customHeight="1">
      <c r="A78" s="495" t="s">
        <v>165</v>
      </c>
      <c r="B78" s="17"/>
      <c r="C78" s="103" t="s">
        <v>145</v>
      </c>
      <c r="D78" s="103" t="s">
        <v>146</v>
      </c>
      <c r="E78" s="103" t="s">
        <v>147</v>
      </c>
      <c r="F78" s="104"/>
      <c r="G78" s="497" t="s">
        <v>148</v>
      </c>
      <c r="H78" s="498"/>
      <c r="I78" s="498"/>
      <c r="J78" s="498"/>
      <c r="K78" s="499"/>
      <c r="L78" s="497" t="s">
        <v>149</v>
      </c>
      <c r="M78" s="498"/>
      <c r="N78" s="498"/>
      <c r="O78" s="498"/>
      <c r="P78" s="499"/>
      <c r="Q78" s="497" t="s">
        <v>150</v>
      </c>
      <c r="R78" s="498"/>
      <c r="S78" s="498"/>
      <c r="T78" s="498"/>
      <c r="U78" s="499"/>
    </row>
    <row r="79" spans="1:26" ht="57.95">
      <c r="A79" s="496"/>
      <c r="B79" s="99" t="s">
        <v>151</v>
      </c>
      <c r="C79" s="99" t="s">
        <v>152</v>
      </c>
      <c r="D79" s="99" t="s">
        <v>153</v>
      </c>
      <c r="E79" s="100" t="s">
        <v>154</v>
      </c>
      <c r="F79" s="96"/>
      <c r="G79" s="101" t="str">
        <f>IF('Data Entry'!C$101&lt;&gt;"",'Data Entry'!C$101,"")</f>
        <v/>
      </c>
      <c r="H79" s="101" t="str">
        <f>IF('Data Entry'!D$101&lt;&gt;"",'Data Entry'!D$101,"")</f>
        <v/>
      </c>
      <c r="I79" s="101" t="str">
        <f>IF('Data Entry'!E$101&lt;&gt;"",'Data Entry'!E$101,"")</f>
        <v/>
      </c>
      <c r="J79" s="105" t="str">
        <f>IF('Data Entry'!F$101&lt;&gt;"",'Data Entry'!F$101,"")</f>
        <v/>
      </c>
      <c r="K79" s="102" t="s">
        <v>155</v>
      </c>
      <c r="L79" s="101" t="str">
        <f>G79</f>
        <v/>
      </c>
      <c r="M79" s="101" t="str">
        <f t="shared" ref="M79" si="123">H79</f>
        <v/>
      </c>
      <c r="N79" s="101" t="str">
        <f t="shared" ref="N79" si="124">I79</f>
        <v/>
      </c>
      <c r="O79" s="101" t="str">
        <f t="shared" ref="O79" si="125">J79</f>
        <v/>
      </c>
      <c r="P79" s="99" t="s">
        <v>156</v>
      </c>
      <c r="Q79" s="101" t="str">
        <f>G79</f>
        <v/>
      </c>
      <c r="R79" s="101" t="str">
        <f t="shared" ref="R79" si="126">H79</f>
        <v/>
      </c>
      <c r="S79" s="101" t="str">
        <f t="shared" ref="S79" si="127">I79</f>
        <v/>
      </c>
      <c r="T79" s="105" t="str">
        <f t="shared" ref="T79" si="128">J79</f>
        <v/>
      </c>
      <c r="U79" s="99" t="s">
        <v>157</v>
      </c>
    </row>
    <row r="80" spans="1:26">
      <c r="A80" s="106" t="str">
        <f>IF('Data Entry'!B20=0," ",'Data Entry'!B20)</f>
        <v>EAST BEST EL</v>
      </c>
      <c r="B80" s="107" t="s">
        <v>131</v>
      </c>
      <c r="C80" s="108">
        <f>'Data Entry'!C20</f>
        <v>0</v>
      </c>
      <c r="D80" s="109">
        <f>'Data Entry'!C85</f>
        <v>0</v>
      </c>
      <c r="E80" s="109">
        <f t="shared" ref="E80:E84" si="129">IFERROR(C80*D80," ")</f>
        <v>0</v>
      </c>
      <c r="F80" s="97"/>
      <c r="G80" s="130">
        <f>IFERROR(D80*'Data Entry'!$D$93," ")</f>
        <v>0</v>
      </c>
      <c r="H80" s="130">
        <f>IFERROR(D80*'Data Entry'!$D$94," ")</f>
        <v>0</v>
      </c>
      <c r="I80" s="130">
        <f>IFERROR(D80*'Data Entry'!$D$95," ")</f>
        <v>0</v>
      </c>
      <c r="J80" s="130">
        <f>IFERROR(D80*'Data Entry'!$D$96," ")</f>
        <v>0</v>
      </c>
      <c r="K80" s="130">
        <f>SUM(G80:J80)</f>
        <v>0</v>
      </c>
      <c r="L80" s="130">
        <f>G80*'Benefits Estimator'!$D$39</f>
        <v>0</v>
      </c>
      <c r="M80" s="130">
        <f>H80*'Benefits Estimator'!$D$39</f>
        <v>0</v>
      </c>
      <c r="N80" s="130">
        <f>I80*'Benefits Estimator'!$D$39</f>
        <v>0</v>
      </c>
      <c r="O80" s="130">
        <f>J80*'Benefits Estimator'!$D$39</f>
        <v>0</v>
      </c>
      <c r="P80" s="113">
        <f>SUM(L80:O80)</f>
        <v>0</v>
      </c>
      <c r="Q80" s="130">
        <f>G80-L80</f>
        <v>0</v>
      </c>
      <c r="R80" s="130">
        <f t="shared" ref="R80:R84" si="130">H80-M80</f>
        <v>0</v>
      </c>
      <c r="S80" s="130">
        <f t="shared" ref="S80:S84" si="131">I80-N80</f>
        <v>0</v>
      </c>
      <c r="T80" s="130">
        <f t="shared" ref="T80:T84" si="132">J80-O80</f>
        <v>0</v>
      </c>
      <c r="U80" s="130">
        <f>SUM(Q80:T80)</f>
        <v>0</v>
      </c>
      <c r="V80" s="86"/>
      <c r="W80" s="86"/>
      <c r="X80" s="86"/>
      <c r="Y80" s="86"/>
      <c r="Z80" s="86"/>
    </row>
    <row r="81" spans="1:28">
      <c r="A81" s="110"/>
      <c r="B81" s="110" t="s">
        <v>132</v>
      </c>
      <c r="C81" s="108">
        <f>'Data Entry'!F20</f>
        <v>0</v>
      </c>
      <c r="D81" s="109">
        <f>'Data Entry'!D85</f>
        <v>0</v>
      </c>
      <c r="E81" s="109">
        <f t="shared" si="129"/>
        <v>0</v>
      </c>
      <c r="F81" s="97"/>
      <c r="G81" s="131">
        <f>IFERROR(D81*'Data Entry'!D$93," ")</f>
        <v>0</v>
      </c>
      <c r="H81" s="131">
        <f>IFERROR(D81*'Data Entry'!$D$94," ")</f>
        <v>0</v>
      </c>
      <c r="I81" s="131">
        <f>IFERROR(D81*'Data Entry'!$D$95," ")</f>
        <v>0</v>
      </c>
      <c r="J81" s="131">
        <f>IFERROR(D81*'Data Entry'!$D$96," ")</f>
        <v>0</v>
      </c>
      <c r="K81" s="131">
        <f t="shared" ref="K81:K84" si="133">SUM(G81:J81)</f>
        <v>0</v>
      </c>
      <c r="L81" s="131">
        <f>G81*'Benefits Estimator'!$D$39</f>
        <v>0</v>
      </c>
      <c r="M81" s="131">
        <f>H81*'Benefits Estimator'!$D$39</f>
        <v>0</v>
      </c>
      <c r="N81" s="131">
        <f>I81*'Benefits Estimator'!$D$39</f>
        <v>0</v>
      </c>
      <c r="O81" s="131">
        <f>J81*'Benefits Estimator'!$D$39</f>
        <v>0</v>
      </c>
      <c r="P81" s="113">
        <f t="shared" ref="P81:P84" si="134">SUM(L81:O81)</f>
        <v>0</v>
      </c>
      <c r="Q81" s="131">
        <f t="shared" ref="Q81:Q84" si="135">G81-L81</f>
        <v>0</v>
      </c>
      <c r="R81" s="131">
        <f t="shared" si="130"/>
        <v>0</v>
      </c>
      <c r="S81" s="131">
        <f t="shared" si="131"/>
        <v>0</v>
      </c>
      <c r="T81" s="131">
        <f t="shared" si="132"/>
        <v>0</v>
      </c>
      <c r="U81" s="131">
        <f t="shared" ref="U81:U84" si="136">SUM(Q81:T81)</f>
        <v>0</v>
      </c>
    </row>
    <row r="82" spans="1:28">
      <c r="A82" s="110"/>
      <c r="B82" s="110" t="s">
        <v>133</v>
      </c>
      <c r="C82" s="108">
        <f>'Data Entry'!I20</f>
        <v>0</v>
      </c>
      <c r="D82" s="109">
        <f>'Data Entry'!E85</f>
        <v>0</v>
      </c>
      <c r="E82" s="109">
        <f t="shared" si="129"/>
        <v>0</v>
      </c>
      <c r="F82" s="97"/>
      <c r="G82" s="131">
        <f>IFERROR(D82*'Data Entry'!D$93," ")</f>
        <v>0</v>
      </c>
      <c r="H82" s="131">
        <f>IFERROR(D82*'Data Entry'!$D$94," ")</f>
        <v>0</v>
      </c>
      <c r="I82" s="131">
        <f>IFERROR(D82*'Data Entry'!$D$95," ")</f>
        <v>0</v>
      </c>
      <c r="J82" s="131">
        <f>IFERROR(D82*'Data Entry'!$D$96," ")</f>
        <v>0</v>
      </c>
      <c r="K82" s="131">
        <f t="shared" si="133"/>
        <v>0</v>
      </c>
      <c r="L82" s="131">
        <f>G82*'Benefits Estimator'!$D$39</f>
        <v>0</v>
      </c>
      <c r="M82" s="131">
        <f>H82*'Benefits Estimator'!$D$39</f>
        <v>0</v>
      </c>
      <c r="N82" s="131">
        <f>I82*'Benefits Estimator'!$D$39</f>
        <v>0</v>
      </c>
      <c r="O82" s="131">
        <f>J82*'Benefits Estimator'!$D$39</f>
        <v>0</v>
      </c>
      <c r="P82" s="113">
        <f t="shared" si="134"/>
        <v>0</v>
      </c>
      <c r="Q82" s="131">
        <f t="shared" si="135"/>
        <v>0</v>
      </c>
      <c r="R82" s="131">
        <f t="shared" si="130"/>
        <v>0</v>
      </c>
      <c r="S82" s="131">
        <f t="shared" si="131"/>
        <v>0</v>
      </c>
      <c r="T82" s="131">
        <f t="shared" si="132"/>
        <v>0</v>
      </c>
      <c r="U82" s="131">
        <f t="shared" si="136"/>
        <v>0</v>
      </c>
    </row>
    <row r="83" spans="1:28">
      <c r="A83" s="110"/>
      <c r="B83" s="110" t="s">
        <v>158</v>
      </c>
      <c r="C83" s="108">
        <f>'Data Entry'!D75</f>
        <v>0</v>
      </c>
      <c r="D83" s="109">
        <f>'Data Entry'!F85</f>
        <v>0</v>
      </c>
      <c r="E83" s="109">
        <f t="shared" si="129"/>
        <v>0</v>
      </c>
      <c r="F83" s="97"/>
      <c r="G83" s="131">
        <f>IFERROR(D83*'Data Entry'!D$93," ")</f>
        <v>0</v>
      </c>
      <c r="H83" s="131">
        <f>IFERROR(D83*'Data Entry'!$D$94," ")</f>
        <v>0</v>
      </c>
      <c r="I83" s="131">
        <f>IFERROR(D83*'Data Entry'!$D$95," ")</f>
        <v>0</v>
      </c>
      <c r="J83" s="131">
        <f>IFERROR(D83*'Data Entry'!$D$96," ")</f>
        <v>0</v>
      </c>
      <c r="K83" s="131">
        <f t="shared" si="133"/>
        <v>0</v>
      </c>
      <c r="L83" s="131">
        <f>G83*'Benefits Estimator'!$D$39</f>
        <v>0</v>
      </c>
      <c r="M83" s="131">
        <f>H83*'Benefits Estimator'!$D$39</f>
        <v>0</v>
      </c>
      <c r="N83" s="131">
        <f>I83*'Benefits Estimator'!$D$39</f>
        <v>0</v>
      </c>
      <c r="O83" s="131">
        <f>J83*'Benefits Estimator'!$D$39</f>
        <v>0</v>
      </c>
      <c r="P83" s="113">
        <f t="shared" si="134"/>
        <v>0</v>
      </c>
      <c r="Q83" s="131">
        <f t="shared" si="135"/>
        <v>0</v>
      </c>
      <c r="R83" s="131">
        <f t="shared" si="130"/>
        <v>0</v>
      </c>
      <c r="S83" s="131">
        <f t="shared" si="131"/>
        <v>0</v>
      </c>
      <c r="T83" s="131">
        <f t="shared" si="132"/>
        <v>0</v>
      </c>
      <c r="U83" s="131">
        <f t="shared" si="136"/>
        <v>0</v>
      </c>
    </row>
    <row r="84" spans="1:28">
      <c r="A84" s="110"/>
      <c r="B84" s="110" t="s">
        <v>159</v>
      </c>
      <c r="C84" s="108">
        <f>'Data Entry'!E75</f>
        <v>0</v>
      </c>
      <c r="D84" s="109">
        <f>'Data Entry'!G85</f>
        <v>0</v>
      </c>
      <c r="E84" s="109">
        <f t="shared" si="129"/>
        <v>0</v>
      </c>
      <c r="F84" s="97"/>
      <c r="G84" s="44">
        <f>IFERROR(D84*'Data Entry'!D$93," ")</f>
        <v>0</v>
      </c>
      <c r="H84" s="44">
        <f>IFERROR(D84*'Data Entry'!$D$94," ")</f>
        <v>0</v>
      </c>
      <c r="I84" s="44">
        <f>IFERROR(D84*'Data Entry'!$D$95," ")</f>
        <v>0</v>
      </c>
      <c r="J84" s="44">
        <f>IFERROR(D84*'Data Entry'!$D$96," ")</f>
        <v>0</v>
      </c>
      <c r="K84" s="44">
        <f t="shared" si="133"/>
        <v>0</v>
      </c>
      <c r="L84" s="44">
        <f>G84*'Benefits Estimator'!$D$39</f>
        <v>0</v>
      </c>
      <c r="M84" s="44">
        <f>H84*'Benefits Estimator'!$D$39</f>
        <v>0</v>
      </c>
      <c r="N84" s="44">
        <f>I84*'Benefits Estimator'!$D$39</f>
        <v>0</v>
      </c>
      <c r="O84" s="44">
        <f>J84*'Benefits Estimator'!$D$39</f>
        <v>0</v>
      </c>
      <c r="P84" s="174">
        <f t="shared" si="134"/>
        <v>0</v>
      </c>
      <c r="Q84" s="44">
        <f t="shared" si="135"/>
        <v>0</v>
      </c>
      <c r="R84" s="44">
        <f t="shared" si="130"/>
        <v>0</v>
      </c>
      <c r="S84" s="44">
        <f t="shared" si="131"/>
        <v>0</v>
      </c>
      <c r="T84" s="44">
        <f t="shared" si="132"/>
        <v>0</v>
      </c>
      <c r="U84" s="44">
        <f t="shared" si="136"/>
        <v>0</v>
      </c>
    </row>
    <row r="85" spans="1:28">
      <c r="A85" s="94" t="s">
        <v>160</v>
      </c>
      <c r="B85" s="111"/>
      <c r="C85" s="112">
        <f>SUM(C80:C84)</f>
        <v>0</v>
      </c>
      <c r="D85" s="70"/>
      <c r="E85" s="90">
        <f>SUM(E80:E84)</f>
        <v>0</v>
      </c>
      <c r="F85" s="98"/>
      <c r="G85" s="123">
        <f>SUM(G80:G84)</f>
        <v>0</v>
      </c>
      <c r="H85" s="123">
        <f>SUM(H80:H84)</f>
        <v>0</v>
      </c>
      <c r="I85" s="123">
        <f t="shared" ref="I85" si="137">SUM(I80:I84)</f>
        <v>0</v>
      </c>
      <c r="J85" s="123">
        <f t="shared" ref="J85" si="138">SUM(J80:J84)</f>
        <v>0</v>
      </c>
      <c r="K85" s="123">
        <f t="shared" ref="K85" si="139">SUM(K80:K84)</f>
        <v>0</v>
      </c>
      <c r="L85" s="123">
        <f t="shared" ref="L85" si="140">SUM(L80:L84)</f>
        <v>0</v>
      </c>
      <c r="M85" s="123">
        <f t="shared" ref="M85" si="141">SUM(M80:M84)</f>
        <v>0</v>
      </c>
      <c r="N85" s="123">
        <f t="shared" ref="N85" si="142">SUM(N80:N84)</f>
        <v>0</v>
      </c>
      <c r="O85" s="123">
        <f t="shared" ref="O85" si="143">SUM(O80:O84)</f>
        <v>0</v>
      </c>
      <c r="P85" s="123">
        <f t="shared" ref="P85" si="144">SUM(P80:P84)</f>
        <v>0</v>
      </c>
      <c r="Q85" s="123">
        <f t="shared" ref="Q85" si="145">SUM(Q80:Q84)</f>
        <v>0</v>
      </c>
      <c r="R85" s="123">
        <f t="shared" ref="R85" si="146">SUM(R80:R84)</f>
        <v>0</v>
      </c>
      <c r="S85" s="123">
        <f t="shared" ref="S85" si="147">SUM(S80:S84)</f>
        <v>0</v>
      </c>
      <c r="T85" s="123">
        <f t="shared" ref="T85" si="148">SUM(T80:T84)</f>
        <v>0</v>
      </c>
      <c r="U85" s="123">
        <f t="shared" ref="U85" si="149">SUM(U80:U84)</f>
        <v>0</v>
      </c>
      <c r="V85" s="86"/>
    </row>
    <row r="87" spans="1:28">
      <c r="V87" s="86"/>
      <c r="W87" s="86"/>
      <c r="X87" s="86"/>
      <c r="Y87" s="86"/>
      <c r="Z87" s="86"/>
      <c r="AA87" s="86"/>
      <c r="AB87" s="86"/>
    </row>
    <row r="89" spans="1:28">
      <c r="V89" s="86"/>
    </row>
  </sheetData>
  <sheetProtection sheet="1" objects="1" scenarios="1"/>
  <mergeCells count="64">
    <mergeCell ref="Q67:U67"/>
    <mergeCell ref="G77:K77"/>
    <mergeCell ref="L77:P77"/>
    <mergeCell ref="Q77:U77"/>
    <mergeCell ref="Q78:U78"/>
    <mergeCell ref="Q55:U55"/>
    <mergeCell ref="Q56:U56"/>
    <mergeCell ref="G66:K66"/>
    <mergeCell ref="L66:P66"/>
    <mergeCell ref="Q66:U66"/>
    <mergeCell ref="G55:K55"/>
    <mergeCell ref="L55:P55"/>
    <mergeCell ref="Q34:U34"/>
    <mergeCell ref="G44:K44"/>
    <mergeCell ref="L44:P44"/>
    <mergeCell ref="Q44:U44"/>
    <mergeCell ref="Q45:U45"/>
    <mergeCell ref="L45:P45"/>
    <mergeCell ref="L34:P34"/>
    <mergeCell ref="O43:S43"/>
    <mergeCell ref="J43:N43"/>
    <mergeCell ref="Q22:U22"/>
    <mergeCell ref="G22:K22"/>
    <mergeCell ref="L22:P22"/>
    <mergeCell ref="A20:U20"/>
    <mergeCell ref="G33:K33"/>
    <mergeCell ref="L33:P33"/>
    <mergeCell ref="Q33:U33"/>
    <mergeCell ref="A21:U21"/>
    <mergeCell ref="A23:A24"/>
    <mergeCell ref="L23:P23"/>
    <mergeCell ref="G23:K23"/>
    <mergeCell ref="C33:E33"/>
    <mergeCell ref="C22:E22"/>
    <mergeCell ref="Q23:U23"/>
    <mergeCell ref="C55:E55"/>
    <mergeCell ref="C44:E44"/>
    <mergeCell ref="C43:D43"/>
    <mergeCell ref="E43:F43"/>
    <mergeCell ref="G43:I43"/>
    <mergeCell ref="C1:E1"/>
    <mergeCell ref="U9:X9"/>
    <mergeCell ref="A7:M7"/>
    <mergeCell ref="B9:E9"/>
    <mergeCell ref="F9:J9"/>
    <mergeCell ref="B5:C5"/>
    <mergeCell ref="A2:P4"/>
    <mergeCell ref="A8:P8"/>
    <mergeCell ref="C77:E77"/>
    <mergeCell ref="A78:A79"/>
    <mergeCell ref="G78:K78"/>
    <mergeCell ref="L78:P78"/>
    <mergeCell ref="V23:Z23"/>
    <mergeCell ref="L56:P56"/>
    <mergeCell ref="C66:E66"/>
    <mergeCell ref="G67:K67"/>
    <mergeCell ref="L67:P67"/>
    <mergeCell ref="A45:A46"/>
    <mergeCell ref="G45:K45"/>
    <mergeCell ref="A67:A68"/>
    <mergeCell ref="A34:A35"/>
    <mergeCell ref="G34:K34"/>
    <mergeCell ref="A56:A57"/>
    <mergeCell ref="G56:K56"/>
  </mergeCells>
  <dataValidations disablePrompts="1" count="5">
    <dataValidation allowBlank="1" showInputMessage="1" showErrorMessage="1" prompt="Use these cells to enter payout amounts to designated teachers at the campus IF your planned payout amounts are different from the state allotment amount." sqref="F24 F57 F35 D54 D64 F46 F68 F79" xr:uid="{6727803C-804E-45DC-8AA8-BA9752028D82}"/>
    <dataValidation allowBlank="1" showInputMessage="1" showErrorMessage="1" prompt="Allocate the amount of the campus allotment available for other eligible certified and/or classified staff below. The amount should equal the total in the column E." sqref="F54 F64" xr:uid="{BAB6C081-09F9-47D4-84AD-C1AE432A4F03}"/>
    <dataValidation allowBlank="1" showInputMessage="1" showErrorMessage="1" prompt="These are the amounts that each eligible staff person receiving a payout will receive on each payout date. " sqref="J53:N53 J43:N43" xr:uid="{47CD9633-E979-476A-9630-6AB4E8C4E035}"/>
    <dataValidation allowBlank="1" showInputMessage="1" showErrorMessage="1" prompt="This is the total payout amount for the campus for each payout date." sqref="V23:Z23 O53:S53 O43:S43" xr:uid="{FB548249-C76A-4401-A4B7-115A5C5DCA79}"/>
    <dataValidation allowBlank="1" showInputMessage="1" showErrorMessage="1" prompt="Enter the number of other eligible staff in last two cells receiving payouts from the campus allotments." sqref="G54 G64" xr:uid="{C49F399A-88FC-4097-A981-40D91C8D4753}"/>
  </dataValidations>
  <pageMargins left="0.7" right="0.7" top="0.75" bottom="0.75" header="0.3" footer="0.3"/>
  <pageSetup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A4887-429F-4720-A824-95D3E7F5CD89}">
  <sheetPr>
    <pageSetUpPr fitToPage="1"/>
  </sheetPr>
  <dimension ref="A1:N61"/>
  <sheetViews>
    <sheetView showGridLines="0" workbookViewId="0">
      <selection activeCell="K4" sqref="K4"/>
    </sheetView>
  </sheetViews>
  <sheetFormatPr defaultRowHeight="14.45"/>
  <cols>
    <col min="1" max="1" width="46" customWidth="1"/>
    <col min="2" max="4" width="14.7109375" customWidth="1"/>
    <col min="5" max="5" width="14.85546875" customWidth="1"/>
    <col min="6" max="6" width="15.42578125" customWidth="1"/>
    <col min="7" max="7" width="14.7109375" customWidth="1"/>
    <col min="9" max="14" width="14.7109375" customWidth="1"/>
  </cols>
  <sheetData>
    <row r="1" spans="1:14" ht="39.4" customHeight="1">
      <c r="A1" s="221" t="s">
        <v>166</v>
      </c>
      <c r="B1" s="214"/>
      <c r="C1" s="214"/>
      <c r="D1" s="214"/>
      <c r="E1" s="214"/>
      <c r="F1" s="214"/>
      <c r="G1" s="215"/>
    </row>
    <row r="3" spans="1:14" ht="15.95" thickBot="1">
      <c r="A3" s="309" t="s">
        <v>124</v>
      </c>
      <c r="B3" s="525">
        <f>'Data Entry'!C4</f>
        <v>0</v>
      </c>
      <c r="C3" s="526"/>
      <c r="D3" s="527"/>
      <c r="E3" s="310"/>
      <c r="F3" s="310"/>
      <c r="G3" s="281"/>
    </row>
    <row r="4" spans="1:14" ht="294" customHeight="1" thickBot="1">
      <c r="A4" s="531" t="s">
        <v>167</v>
      </c>
      <c r="B4" s="532"/>
      <c r="C4" s="532"/>
      <c r="D4" s="532"/>
      <c r="E4" s="532"/>
      <c r="F4" s="532"/>
      <c r="G4" s="533"/>
    </row>
    <row r="5" spans="1:14" ht="17.25" customHeight="1">
      <c r="A5" s="311"/>
      <c r="B5" s="523" t="str">
        <f>'Data Entry'!C7</f>
        <v>2022-23</v>
      </c>
      <c r="C5" s="523"/>
      <c r="D5" s="523"/>
      <c r="E5" s="523"/>
      <c r="F5" s="523"/>
      <c r="G5" s="524"/>
      <c r="I5" s="12"/>
      <c r="J5" s="12"/>
      <c r="K5" s="12"/>
      <c r="L5" s="12"/>
      <c r="M5" s="12"/>
      <c r="N5" s="12"/>
    </row>
    <row r="6" spans="1:14" ht="33" customHeight="1">
      <c r="A6" s="235"/>
      <c r="B6" s="236" t="s">
        <v>131</v>
      </c>
      <c r="C6" s="236" t="s">
        <v>132</v>
      </c>
      <c r="D6" s="236" t="s">
        <v>133</v>
      </c>
      <c r="E6" s="238" t="s">
        <v>158</v>
      </c>
      <c r="F6" s="238" t="s">
        <v>168</v>
      </c>
      <c r="G6" s="219" t="s">
        <v>134</v>
      </c>
      <c r="I6" s="12"/>
      <c r="J6" s="12"/>
      <c r="K6" s="12"/>
      <c r="L6" s="12"/>
      <c r="M6" s="12"/>
      <c r="N6" s="12"/>
    </row>
    <row r="7" spans="1:14">
      <c r="A7" s="159" t="s">
        <v>169</v>
      </c>
      <c r="B7" s="160">
        <f>'Data Entry'!E21</f>
        <v>0</v>
      </c>
      <c r="C7" s="160">
        <f>'Data Entry'!H21</f>
        <v>0</v>
      </c>
      <c r="D7" s="160">
        <f>'Data Entry'!K21</f>
        <v>0</v>
      </c>
      <c r="E7" s="237"/>
      <c r="F7" s="213"/>
      <c r="G7" s="117">
        <f>SUM(B7:D7)</f>
        <v>0</v>
      </c>
      <c r="I7" s="1"/>
      <c r="J7" s="1"/>
      <c r="K7" s="1"/>
      <c r="N7" s="1"/>
    </row>
    <row r="8" spans="1:14">
      <c r="A8" s="110"/>
      <c r="B8" s="66"/>
      <c r="C8" s="67"/>
      <c r="D8" s="67"/>
      <c r="E8" s="81"/>
      <c r="F8" s="81"/>
      <c r="G8" s="161"/>
      <c r="N8" s="1"/>
    </row>
    <row r="9" spans="1:14">
      <c r="A9" s="94" t="s">
        <v>170</v>
      </c>
      <c r="B9" s="30"/>
      <c r="C9" s="17"/>
      <c r="D9" s="17"/>
      <c r="E9" s="17"/>
      <c r="F9" s="158" t="s">
        <v>171</v>
      </c>
      <c r="G9" s="162" t="s">
        <v>172</v>
      </c>
      <c r="M9" s="12"/>
      <c r="N9" s="156"/>
    </row>
    <row r="10" spans="1:14">
      <c r="A10" s="118" t="s">
        <v>173</v>
      </c>
      <c r="B10" s="66"/>
      <c r="C10" s="67"/>
      <c r="D10" s="67"/>
      <c r="E10" s="67"/>
      <c r="F10" s="163">
        <f>'Data Entry'!E27</f>
        <v>0</v>
      </c>
      <c r="G10" s="164">
        <f>'Data Entry'!F27</f>
        <v>0</v>
      </c>
      <c r="M10" s="157"/>
      <c r="N10" s="1"/>
    </row>
    <row r="11" spans="1:14">
      <c r="A11" s="118" t="s">
        <v>174</v>
      </c>
      <c r="B11" s="66"/>
      <c r="C11" s="67"/>
      <c r="D11" s="67"/>
      <c r="E11" s="67"/>
      <c r="F11" s="163">
        <f>'Data Entry'!E28</f>
        <v>1</v>
      </c>
      <c r="G11" s="164">
        <f>'Data Entry'!F28</f>
        <v>0</v>
      </c>
      <c r="M11" s="157"/>
      <c r="N11" s="1"/>
    </row>
    <row r="12" spans="1:14">
      <c r="A12" s="118" t="s">
        <v>175</v>
      </c>
      <c r="B12" s="66"/>
      <c r="C12" s="67"/>
      <c r="D12" s="67"/>
      <c r="E12" s="67"/>
      <c r="F12" s="163" t="e">
        <f>'Data Entry'!F32/'Data Entry'!L21</f>
        <v>#DIV/0!</v>
      </c>
      <c r="G12" s="164">
        <f>'Data Entry'!F32</f>
        <v>0</v>
      </c>
      <c r="M12" s="157"/>
      <c r="N12" s="1"/>
    </row>
    <row r="13" spans="1:14">
      <c r="A13" s="110"/>
      <c r="B13" s="66"/>
      <c r="C13" s="67"/>
      <c r="D13" s="67"/>
      <c r="E13" s="67"/>
      <c r="F13" s="67"/>
      <c r="G13" s="161"/>
      <c r="N13" s="1"/>
    </row>
    <row r="14" spans="1:14">
      <c r="A14" s="94" t="s">
        <v>176</v>
      </c>
      <c r="B14" s="169" t="s">
        <v>131</v>
      </c>
      <c r="C14" s="169" t="s">
        <v>132</v>
      </c>
      <c r="D14" s="169" t="s">
        <v>133</v>
      </c>
      <c r="E14" s="170" t="s">
        <v>158</v>
      </c>
      <c r="F14" s="170" t="s">
        <v>159</v>
      </c>
      <c r="G14" s="170" t="s">
        <v>134</v>
      </c>
      <c r="I14" s="12"/>
      <c r="J14" s="12"/>
      <c r="K14" s="12"/>
      <c r="L14" s="12"/>
      <c r="M14" s="12"/>
      <c r="N14" s="12"/>
    </row>
    <row r="15" spans="1:14">
      <c r="A15" s="110" t="str">
        <f>IF('Data Entry'!$B15="","",'Data Entry'!$B15)</f>
        <v>BEST EL</v>
      </c>
      <c r="B15" s="165">
        <f>'Payout Estimator'!E25</f>
        <v>0</v>
      </c>
      <c r="C15" s="165">
        <f>'Payout Estimator'!E26</f>
        <v>0</v>
      </c>
      <c r="D15" s="165">
        <f>'Payout Estimator'!E27</f>
        <v>0</v>
      </c>
      <c r="E15" s="165">
        <f>'Payout Estimator'!E28</f>
        <v>0</v>
      </c>
      <c r="F15" s="132">
        <f>'Payout Estimator'!E29</f>
        <v>0</v>
      </c>
      <c r="G15" s="166">
        <f>SUM(B15:F15)</f>
        <v>0</v>
      </c>
      <c r="I15" s="155"/>
      <c r="J15" s="155"/>
      <c r="K15" s="155"/>
      <c r="L15" s="155"/>
      <c r="M15" s="155"/>
      <c r="N15" s="1"/>
    </row>
    <row r="16" spans="1:14">
      <c r="A16" s="110" t="str">
        <f>IF('Data Entry'!B16="","",'Data Entry'!B16)</f>
        <v>BESTACCELERATED H S</v>
      </c>
      <c r="B16" s="167">
        <f>'Payout Estimator'!$E36</f>
        <v>0</v>
      </c>
      <c r="C16" s="167">
        <f>'Payout Estimator'!$E37</f>
        <v>0</v>
      </c>
      <c r="D16" s="167">
        <f>'Payout Estimator'!$E38</f>
        <v>0</v>
      </c>
      <c r="E16" s="167">
        <f>'Payout Estimator'!$E39</f>
        <v>0</v>
      </c>
      <c r="F16" s="133">
        <f>'Payout Estimator'!$E40</f>
        <v>0</v>
      </c>
      <c r="G16" s="168">
        <f t="shared" ref="G16:G21" si="0">SUM(B16:F16)</f>
        <v>0</v>
      </c>
      <c r="I16" s="155"/>
      <c r="J16" s="155"/>
      <c r="K16" s="155"/>
      <c r="L16" s="155"/>
      <c r="M16" s="155"/>
      <c r="N16" s="155"/>
    </row>
    <row r="17" spans="1:14">
      <c r="A17" s="110" t="str">
        <f>IF('Data Entry'!B17="","",'Data Entry'!B17)</f>
        <v>BEST MIDDLE</v>
      </c>
      <c r="B17" s="167">
        <f>'Payout Estimator'!$E47</f>
        <v>0</v>
      </c>
      <c r="C17" s="167">
        <f>'Payout Estimator'!$E48</f>
        <v>0</v>
      </c>
      <c r="D17" s="167">
        <f>'Payout Estimator'!$E49</f>
        <v>0</v>
      </c>
      <c r="E17" s="167">
        <f>'Payout Estimator'!$E50</f>
        <v>0</v>
      </c>
      <c r="F17" s="133">
        <f>'Payout Estimator'!$E51</f>
        <v>0</v>
      </c>
      <c r="G17" s="168">
        <f t="shared" si="0"/>
        <v>0</v>
      </c>
      <c r="I17" s="155"/>
      <c r="J17" s="155"/>
      <c r="K17" s="155"/>
      <c r="L17" s="155"/>
      <c r="M17" s="155"/>
      <c r="N17" s="155"/>
    </row>
    <row r="18" spans="1:14">
      <c r="A18" s="110" t="str">
        <f>IF('Data Entry'!B18="","",'Data Entry'!B18)</f>
        <v>NORTHWEST BEST EL</v>
      </c>
      <c r="B18" s="167">
        <f>'Payout Estimator'!$E58</f>
        <v>0</v>
      </c>
      <c r="C18" s="167">
        <f>'Payout Estimator'!$E59</f>
        <v>0</v>
      </c>
      <c r="D18" s="167">
        <f>'Payout Estimator'!$E60</f>
        <v>0</v>
      </c>
      <c r="E18" s="167">
        <f>'Payout Estimator'!$E61</f>
        <v>0</v>
      </c>
      <c r="F18" s="133">
        <f>'Payout Estimator'!$E62</f>
        <v>0</v>
      </c>
      <c r="G18" s="168">
        <f t="shared" si="0"/>
        <v>0</v>
      </c>
      <c r="I18" s="155"/>
      <c r="J18" s="155"/>
      <c r="K18" s="155"/>
      <c r="L18" s="155"/>
      <c r="M18" s="155"/>
      <c r="N18" s="155"/>
    </row>
    <row r="19" spans="1:14">
      <c r="A19" s="110" t="str">
        <f>IF('Data Entry'!B19="","",'Data Entry'!B19)</f>
        <v>SOUTH BEST EL</v>
      </c>
      <c r="B19" s="167">
        <f>'Payout Estimator'!$E69</f>
        <v>0</v>
      </c>
      <c r="C19" s="167">
        <f>'Payout Estimator'!$E70</f>
        <v>0</v>
      </c>
      <c r="D19" s="167">
        <f>'Payout Estimator'!$E71</f>
        <v>0</v>
      </c>
      <c r="E19" s="167">
        <f>'Payout Estimator'!$E72</f>
        <v>0</v>
      </c>
      <c r="F19" s="133">
        <f>'Payout Estimator'!$E73</f>
        <v>0</v>
      </c>
      <c r="G19" s="168">
        <f t="shared" si="0"/>
        <v>0</v>
      </c>
      <c r="I19" s="155"/>
      <c r="J19" s="155"/>
      <c r="K19" s="155"/>
      <c r="L19" s="155"/>
      <c r="M19" s="155"/>
      <c r="N19" s="155"/>
    </row>
    <row r="20" spans="1:14">
      <c r="A20" s="110" t="str">
        <f>IF('Data Entry'!B20="","",'Data Entry'!B20)</f>
        <v>EAST BEST EL</v>
      </c>
      <c r="B20" s="167">
        <f>'Payout Estimator'!$E80</f>
        <v>0</v>
      </c>
      <c r="C20" s="167">
        <f>'Payout Estimator'!$E81</f>
        <v>0</v>
      </c>
      <c r="D20" s="167">
        <f>'Payout Estimator'!$E82</f>
        <v>0</v>
      </c>
      <c r="E20" s="167">
        <f>'Payout Estimator'!$E83</f>
        <v>0</v>
      </c>
      <c r="F20" s="133">
        <f>'Payout Estimator'!$E84</f>
        <v>0</v>
      </c>
      <c r="G20" s="168">
        <f t="shared" si="0"/>
        <v>0</v>
      </c>
      <c r="I20" s="155"/>
      <c r="J20" s="155"/>
      <c r="K20" s="155"/>
      <c r="L20" s="155"/>
      <c r="M20" s="155"/>
      <c r="N20" s="155"/>
    </row>
    <row r="21" spans="1:14" ht="18" customHeight="1">
      <c r="A21" s="94" t="s">
        <v>177</v>
      </c>
      <c r="B21" s="194">
        <f>SUM(B15:B20)</f>
        <v>0</v>
      </c>
      <c r="C21" s="194">
        <f t="shared" ref="C21:F21" si="1">SUM(C15:C20)</f>
        <v>0</v>
      </c>
      <c r="D21" s="194">
        <f t="shared" si="1"/>
        <v>0</v>
      </c>
      <c r="E21" s="194">
        <f t="shared" si="1"/>
        <v>0</v>
      </c>
      <c r="F21" s="195">
        <f t="shared" si="1"/>
        <v>0</v>
      </c>
      <c r="G21" s="196">
        <f t="shared" si="0"/>
        <v>0</v>
      </c>
      <c r="I21" s="306"/>
      <c r="J21" s="306"/>
      <c r="K21" s="155"/>
      <c r="L21" s="155"/>
      <c r="M21" s="155"/>
      <c r="N21" s="155"/>
    </row>
    <row r="22" spans="1:14" ht="18" customHeight="1">
      <c r="A22" s="296"/>
      <c r="B22" s="297"/>
      <c r="C22" s="297"/>
      <c r="D22" s="297"/>
      <c r="E22" s="297"/>
      <c r="F22" s="297"/>
      <c r="G22" s="298"/>
      <c r="I22" s="155"/>
      <c r="J22" s="155"/>
      <c r="K22" s="155"/>
      <c r="L22" s="155"/>
      <c r="M22" s="155"/>
      <c r="N22" s="155"/>
    </row>
    <row r="23" spans="1:14" ht="18" customHeight="1">
      <c r="A23" s="94" t="s">
        <v>178</v>
      </c>
      <c r="B23" s="169" t="s">
        <v>131</v>
      </c>
      <c r="C23" s="169" t="s">
        <v>132</v>
      </c>
      <c r="D23" s="169" t="s">
        <v>133</v>
      </c>
      <c r="E23" s="170" t="s">
        <v>158</v>
      </c>
      <c r="F23" s="170" t="s">
        <v>159</v>
      </c>
      <c r="G23" s="170" t="s">
        <v>134</v>
      </c>
      <c r="I23" s="155"/>
      <c r="J23" s="155"/>
      <c r="K23" s="155"/>
      <c r="L23" s="155"/>
      <c r="M23" s="155"/>
      <c r="N23" s="155"/>
    </row>
    <row r="24" spans="1:14" ht="18" customHeight="1">
      <c r="A24" s="110" t="str">
        <f>IF('Data Entry'!B15="","",'Data Entry'!B15)</f>
        <v>BEST EL</v>
      </c>
      <c r="B24" s="165">
        <f>B15*'Benefits Estimator'!$C$39</f>
        <v>0</v>
      </c>
      <c r="C24" s="165">
        <f>C15*'Benefits Estimator'!$C$39</f>
        <v>0</v>
      </c>
      <c r="D24" s="165">
        <f>D15*'Benefits Estimator'!$C$39</f>
        <v>0</v>
      </c>
      <c r="E24" s="165">
        <f>E15*'Benefits Estimator'!$C$39</f>
        <v>0</v>
      </c>
      <c r="F24" s="132">
        <f>F15*'Benefits Estimator'!$C$39</f>
        <v>0</v>
      </c>
      <c r="G24" s="166">
        <f>SUM(B24:F24)</f>
        <v>0</v>
      </c>
      <c r="I24" s="155"/>
      <c r="J24" s="155"/>
      <c r="K24" s="155"/>
      <c r="L24" s="155"/>
      <c r="M24" s="155"/>
      <c r="N24" s="155"/>
    </row>
    <row r="25" spans="1:14" ht="18" customHeight="1">
      <c r="A25" s="110" t="str">
        <f>IF('Data Entry'!B16="","",'Data Entry'!B16)</f>
        <v>BESTACCELERATED H S</v>
      </c>
      <c r="B25" s="167">
        <f>B16*'Benefits Estimator'!$C$39</f>
        <v>0</v>
      </c>
      <c r="C25" s="167">
        <f>C16*'Benefits Estimator'!$C$39</f>
        <v>0</v>
      </c>
      <c r="D25" s="167">
        <f>D16*'Benefits Estimator'!$C$39</f>
        <v>0</v>
      </c>
      <c r="E25" s="167">
        <f>E16*'Benefits Estimator'!$C$39</f>
        <v>0</v>
      </c>
      <c r="F25" s="133">
        <f>F16*'Benefits Estimator'!$C$39</f>
        <v>0</v>
      </c>
      <c r="G25" s="168">
        <f t="shared" ref="G25:G29" si="2">SUM(B25:F25)</f>
        <v>0</v>
      </c>
      <c r="I25" s="155"/>
      <c r="J25" s="155"/>
      <c r="K25" s="155"/>
      <c r="L25" s="155"/>
      <c r="M25" s="155"/>
      <c r="N25" s="155"/>
    </row>
    <row r="26" spans="1:14" ht="18" customHeight="1">
      <c r="A26" s="110" t="str">
        <f>IF('Data Entry'!B17="","",'Data Entry'!B17)</f>
        <v>BEST MIDDLE</v>
      </c>
      <c r="B26" s="167">
        <f>B17*'Benefits Estimator'!$C$39</f>
        <v>0</v>
      </c>
      <c r="C26" s="167">
        <f>C17*'Benefits Estimator'!$C$39</f>
        <v>0</v>
      </c>
      <c r="D26" s="167">
        <f>D17*'Benefits Estimator'!$C$39</f>
        <v>0</v>
      </c>
      <c r="E26" s="167">
        <f>E17*'Benefits Estimator'!$C$39</f>
        <v>0</v>
      </c>
      <c r="F26" s="133">
        <f>F17*'Benefits Estimator'!$C$39</f>
        <v>0</v>
      </c>
      <c r="G26" s="168">
        <f t="shared" si="2"/>
        <v>0</v>
      </c>
      <c r="I26" s="155"/>
      <c r="J26" s="155"/>
      <c r="K26" s="155"/>
      <c r="L26" s="155"/>
      <c r="M26" s="155"/>
      <c r="N26" s="155"/>
    </row>
    <row r="27" spans="1:14" ht="18" customHeight="1">
      <c r="A27" s="110" t="str">
        <f>IF('Data Entry'!B18="","",'Data Entry'!B18)</f>
        <v>NORTHWEST BEST EL</v>
      </c>
      <c r="B27" s="167">
        <f>B18*'Benefits Estimator'!$C$39</f>
        <v>0</v>
      </c>
      <c r="C27" s="167">
        <f>C18*'Benefits Estimator'!$C$39</f>
        <v>0</v>
      </c>
      <c r="D27" s="167">
        <f>D18*'Benefits Estimator'!$C$39</f>
        <v>0</v>
      </c>
      <c r="E27" s="167">
        <f>E18*'Benefits Estimator'!$C$39</f>
        <v>0</v>
      </c>
      <c r="F27" s="133">
        <f>F18*'Benefits Estimator'!$C$39</f>
        <v>0</v>
      </c>
      <c r="G27" s="168">
        <f t="shared" si="2"/>
        <v>0</v>
      </c>
      <c r="I27" s="155"/>
      <c r="J27" s="155"/>
      <c r="K27" s="155"/>
      <c r="L27" s="155"/>
      <c r="M27" s="155"/>
      <c r="N27" s="155"/>
    </row>
    <row r="28" spans="1:14" ht="18" customHeight="1">
      <c r="A28" s="110" t="str">
        <f>IF('Data Entry'!B19="","",'Data Entry'!B19)</f>
        <v>SOUTH BEST EL</v>
      </c>
      <c r="B28" s="167">
        <f>B19*'Benefits Estimator'!$C$39</f>
        <v>0</v>
      </c>
      <c r="C28" s="167">
        <f>C19*'Benefits Estimator'!$C$39</f>
        <v>0</v>
      </c>
      <c r="D28" s="167">
        <f>D19*'Benefits Estimator'!$C$39</f>
        <v>0</v>
      </c>
      <c r="E28" s="167">
        <f>E19*'Benefits Estimator'!$C$39</f>
        <v>0</v>
      </c>
      <c r="F28" s="133">
        <f>F19*'Benefits Estimator'!$C$39</f>
        <v>0</v>
      </c>
      <c r="G28" s="168">
        <f t="shared" si="2"/>
        <v>0</v>
      </c>
      <c r="I28" s="155"/>
      <c r="J28" s="155"/>
      <c r="K28" s="155"/>
      <c r="L28" s="155"/>
      <c r="M28" s="155"/>
      <c r="N28" s="155"/>
    </row>
    <row r="29" spans="1:14" ht="18" customHeight="1">
      <c r="A29" s="110" t="str">
        <f>IF('Data Entry'!B20="","",'Data Entry'!B20)</f>
        <v>EAST BEST EL</v>
      </c>
      <c r="B29" s="301">
        <f>B20*'Benefits Estimator'!$C$39</f>
        <v>0</v>
      </c>
      <c r="C29" s="301">
        <f>C20*'Benefits Estimator'!$C$39</f>
        <v>0</v>
      </c>
      <c r="D29" s="301">
        <f>D20*'Benefits Estimator'!$C$39</f>
        <v>0</v>
      </c>
      <c r="E29" s="301">
        <f>E20*'Benefits Estimator'!$C$39</f>
        <v>0</v>
      </c>
      <c r="F29" s="134">
        <f>F20*'Benefits Estimator'!$C$39</f>
        <v>0</v>
      </c>
      <c r="G29" s="168">
        <f t="shared" si="2"/>
        <v>0</v>
      </c>
      <c r="I29" s="155"/>
      <c r="J29" s="155"/>
      <c r="K29" s="155"/>
      <c r="L29" s="155"/>
      <c r="M29" s="155"/>
      <c r="N29" s="155"/>
    </row>
    <row r="30" spans="1:14" ht="18" customHeight="1">
      <c r="A30" s="94" t="s">
        <v>177</v>
      </c>
      <c r="B30" s="194">
        <f>SUM(B24:B29)</f>
        <v>0</v>
      </c>
      <c r="C30" s="194">
        <f t="shared" ref="C30:F30" si="3">SUM(C24:C29)</f>
        <v>0</v>
      </c>
      <c r="D30" s="194">
        <f t="shared" si="3"/>
        <v>0</v>
      </c>
      <c r="E30" s="194">
        <f t="shared" si="3"/>
        <v>0</v>
      </c>
      <c r="F30" s="195">
        <f t="shared" si="3"/>
        <v>0</v>
      </c>
      <c r="G30" s="196">
        <f>ROUND(SUM(B30:F30),2)</f>
        <v>0</v>
      </c>
      <c r="H30" s="529" t="str">
        <f>IF(G30&lt;&gt;'Data Entry'!F32,IF(G30&lt;'Data Entry'!F32,"The cost of employer-paid benefits is less than the allocated amount.",IF(G30&gt;'Data Entry'!F32,"NOTE: The cost of employer-paid benefits exceeds the allocated amount by:  "))," ")</f>
        <v xml:space="preserve"> </v>
      </c>
      <c r="I30" s="530"/>
      <c r="J30" s="530"/>
      <c r="K30" s="530"/>
      <c r="L30" s="530"/>
      <c r="M30" s="308" t="str">
        <f>IF(G30&gt;'Data Entry'!F32,G30-'Data Entry'!F32," ")</f>
        <v xml:space="preserve"> </v>
      </c>
    </row>
    <row r="31" spans="1:14" ht="18" customHeight="1">
      <c r="A31" s="296"/>
      <c r="B31" s="297"/>
      <c r="C31" s="297"/>
      <c r="D31" s="297"/>
      <c r="E31" s="297"/>
      <c r="F31" s="297"/>
      <c r="G31" s="298"/>
      <c r="I31" s="155"/>
      <c r="J31" s="155"/>
      <c r="K31" s="155"/>
      <c r="L31" s="155"/>
      <c r="M31" s="155"/>
      <c r="N31" s="155"/>
    </row>
    <row r="32" spans="1:14" ht="18" customHeight="1">
      <c r="A32" s="94" t="s">
        <v>179</v>
      </c>
      <c r="B32" s="169" t="s">
        <v>131</v>
      </c>
      <c r="C32" s="169" t="s">
        <v>132</v>
      </c>
      <c r="D32" s="169" t="s">
        <v>133</v>
      </c>
      <c r="E32" s="170" t="s">
        <v>158</v>
      </c>
      <c r="F32" s="170" t="s">
        <v>159</v>
      </c>
      <c r="G32" s="170" t="s">
        <v>134</v>
      </c>
      <c r="I32" s="155"/>
      <c r="J32" s="155"/>
      <c r="K32" s="155"/>
      <c r="L32" s="155"/>
      <c r="M32" s="155"/>
      <c r="N32" s="155"/>
    </row>
    <row r="33" spans="1:14" ht="18" customHeight="1">
      <c r="A33" s="110" t="str">
        <f>IF('Data Entry'!B15="","",'Data Entry'!B15)</f>
        <v>BEST EL</v>
      </c>
      <c r="B33" s="165">
        <f>B15+B24</f>
        <v>0</v>
      </c>
      <c r="C33" s="165">
        <f t="shared" ref="C33:F33" si="4">C15+C24</f>
        <v>0</v>
      </c>
      <c r="D33" s="165">
        <f t="shared" si="4"/>
        <v>0</v>
      </c>
      <c r="E33" s="165">
        <f t="shared" si="4"/>
        <v>0</v>
      </c>
      <c r="F33" s="132">
        <f t="shared" si="4"/>
        <v>0</v>
      </c>
      <c r="G33" s="166">
        <f>SUM(B33:F33)</f>
        <v>0</v>
      </c>
      <c r="I33" s="155"/>
      <c r="J33" s="155"/>
      <c r="K33" s="155"/>
      <c r="L33" s="155"/>
      <c r="M33" s="155"/>
      <c r="N33" s="155"/>
    </row>
    <row r="34" spans="1:14" ht="18" customHeight="1">
      <c r="A34" s="110" t="str">
        <f>IF('Data Entry'!B16="","",'Data Entry'!B16)</f>
        <v>BESTACCELERATED H S</v>
      </c>
      <c r="B34" s="167">
        <f t="shared" ref="B34:F34" si="5">B16+B25</f>
        <v>0</v>
      </c>
      <c r="C34" s="167">
        <f t="shared" si="5"/>
        <v>0</v>
      </c>
      <c r="D34" s="167">
        <f t="shared" si="5"/>
        <v>0</v>
      </c>
      <c r="E34" s="167">
        <f t="shared" si="5"/>
        <v>0</v>
      </c>
      <c r="F34" s="133">
        <f t="shared" si="5"/>
        <v>0</v>
      </c>
      <c r="G34" s="168">
        <f t="shared" ref="G34:G39" si="6">SUM(B34:F34)</f>
        <v>0</v>
      </c>
      <c r="I34" s="155"/>
      <c r="J34" s="155"/>
      <c r="K34" s="155"/>
      <c r="L34" s="155"/>
      <c r="M34" s="155"/>
      <c r="N34" s="155"/>
    </row>
    <row r="35" spans="1:14" ht="18" customHeight="1">
      <c r="A35" s="110" t="str">
        <f>IF('Data Entry'!B17="","",'Data Entry'!B17)</f>
        <v>BEST MIDDLE</v>
      </c>
      <c r="B35" s="167">
        <f t="shared" ref="B35:F35" si="7">B17+B26</f>
        <v>0</v>
      </c>
      <c r="C35" s="167">
        <f t="shared" si="7"/>
        <v>0</v>
      </c>
      <c r="D35" s="167">
        <f t="shared" si="7"/>
        <v>0</v>
      </c>
      <c r="E35" s="167">
        <f t="shared" si="7"/>
        <v>0</v>
      </c>
      <c r="F35" s="133">
        <f t="shared" si="7"/>
        <v>0</v>
      </c>
      <c r="G35" s="168">
        <f t="shared" si="6"/>
        <v>0</v>
      </c>
      <c r="I35" s="155"/>
      <c r="J35" s="155"/>
      <c r="K35" s="155"/>
      <c r="L35" s="155"/>
      <c r="M35" s="155"/>
      <c r="N35" s="155"/>
    </row>
    <row r="36" spans="1:14" ht="18" customHeight="1">
      <c r="A36" s="110" t="str">
        <f>IF('Data Entry'!B18="","",'Data Entry'!B18)</f>
        <v>NORTHWEST BEST EL</v>
      </c>
      <c r="B36" s="167">
        <f t="shared" ref="B36:F36" si="8">B18+B27</f>
        <v>0</v>
      </c>
      <c r="C36" s="167">
        <f t="shared" si="8"/>
        <v>0</v>
      </c>
      <c r="D36" s="167">
        <f t="shared" si="8"/>
        <v>0</v>
      </c>
      <c r="E36" s="167">
        <f t="shared" si="8"/>
        <v>0</v>
      </c>
      <c r="F36" s="133">
        <f t="shared" si="8"/>
        <v>0</v>
      </c>
      <c r="G36" s="168">
        <f t="shared" si="6"/>
        <v>0</v>
      </c>
      <c r="I36" s="155"/>
      <c r="J36" s="155"/>
      <c r="K36" s="155"/>
      <c r="L36" s="155"/>
      <c r="M36" s="155"/>
      <c r="N36" s="155"/>
    </row>
    <row r="37" spans="1:14" ht="18" customHeight="1">
      <c r="A37" s="110" t="str">
        <f>IF('Data Entry'!B19="","",'Data Entry'!B19)</f>
        <v>SOUTH BEST EL</v>
      </c>
      <c r="B37" s="167">
        <f t="shared" ref="B37:F37" si="9">B19+B28</f>
        <v>0</v>
      </c>
      <c r="C37" s="167">
        <f t="shared" si="9"/>
        <v>0</v>
      </c>
      <c r="D37" s="167">
        <f t="shared" si="9"/>
        <v>0</v>
      </c>
      <c r="E37" s="167">
        <f t="shared" si="9"/>
        <v>0</v>
      </c>
      <c r="F37" s="133">
        <f t="shared" si="9"/>
        <v>0</v>
      </c>
      <c r="G37" s="168">
        <f t="shared" si="6"/>
        <v>0</v>
      </c>
      <c r="I37" s="155"/>
      <c r="J37" s="155"/>
      <c r="K37" s="155"/>
      <c r="L37" s="155"/>
      <c r="M37" s="155"/>
      <c r="N37" s="155"/>
    </row>
    <row r="38" spans="1:14" ht="18" customHeight="1">
      <c r="A38" s="110" t="str">
        <f>IF('Data Entry'!B20="","",'Data Entry'!B20)</f>
        <v>EAST BEST EL</v>
      </c>
      <c r="B38" s="301">
        <f t="shared" ref="B38:F38" si="10">B20+B29</f>
        <v>0</v>
      </c>
      <c r="C38" s="301">
        <f t="shared" si="10"/>
        <v>0</v>
      </c>
      <c r="D38" s="301">
        <f t="shared" si="10"/>
        <v>0</v>
      </c>
      <c r="E38" s="301">
        <f t="shared" si="10"/>
        <v>0</v>
      </c>
      <c r="F38" s="134">
        <f t="shared" si="10"/>
        <v>0</v>
      </c>
      <c r="G38" s="168">
        <f t="shared" si="6"/>
        <v>0</v>
      </c>
      <c r="I38" s="155"/>
      <c r="J38" s="155"/>
      <c r="K38" s="155"/>
      <c r="L38" s="155"/>
      <c r="M38" s="155"/>
      <c r="N38" s="155"/>
    </row>
    <row r="39" spans="1:14" ht="18" customHeight="1">
      <c r="A39" s="94" t="s">
        <v>177</v>
      </c>
      <c r="B39" s="194">
        <f>SUM(B33:B38)</f>
        <v>0</v>
      </c>
      <c r="C39" s="194">
        <f t="shared" ref="C39:F39" si="11">SUM(C33:C38)</f>
        <v>0</v>
      </c>
      <c r="D39" s="194">
        <f t="shared" si="11"/>
        <v>0</v>
      </c>
      <c r="E39" s="194">
        <f t="shared" si="11"/>
        <v>0</v>
      </c>
      <c r="F39" s="195">
        <f t="shared" si="11"/>
        <v>0</v>
      </c>
      <c r="G39" s="196">
        <f t="shared" si="6"/>
        <v>0</v>
      </c>
      <c r="I39" s="155"/>
      <c r="J39" s="155"/>
      <c r="K39" s="155"/>
      <c r="L39" s="155"/>
      <c r="M39" s="155"/>
      <c r="N39" s="155"/>
    </row>
    <row r="40" spans="1:14" ht="18" customHeight="1">
      <c r="A40" s="296"/>
      <c r="B40" s="297"/>
      <c r="C40" s="297"/>
      <c r="D40" s="297"/>
      <c r="E40" s="297"/>
      <c r="F40" s="297"/>
      <c r="G40" s="298"/>
      <c r="I40" s="155"/>
      <c r="J40" s="155"/>
      <c r="K40" s="155"/>
      <c r="L40" s="155"/>
      <c r="M40" s="155"/>
      <c r="N40" s="155"/>
    </row>
    <row r="41" spans="1:14" ht="18" customHeight="1">
      <c r="A41" s="94" t="s">
        <v>180</v>
      </c>
      <c r="B41" s="169" t="s">
        <v>131</v>
      </c>
      <c r="C41" s="169" t="s">
        <v>132</v>
      </c>
      <c r="D41" s="169" t="s">
        <v>133</v>
      </c>
      <c r="E41" s="170" t="s">
        <v>158</v>
      </c>
      <c r="F41" s="170" t="s">
        <v>159</v>
      </c>
      <c r="G41" s="170" t="s">
        <v>134</v>
      </c>
      <c r="I41" s="155"/>
      <c r="J41" s="155"/>
      <c r="K41" s="155"/>
      <c r="L41" s="155"/>
      <c r="M41" s="155"/>
      <c r="N41" s="155"/>
    </row>
    <row r="42" spans="1:14" ht="18" customHeight="1">
      <c r="A42" s="110" t="str">
        <f>IF('Data Entry'!B15="","",'Data Entry'!B15)</f>
        <v>BEST EL</v>
      </c>
      <c r="B42" s="165">
        <f>'Payout Estimator'!$P25*'Payout Estimator'!$C25</f>
        <v>0</v>
      </c>
      <c r="C42" s="165">
        <f>'Payout Estimator'!$P26*'Payout Estimator'!$C26</f>
        <v>0</v>
      </c>
      <c r="D42" s="165">
        <f>'Payout Estimator'!$P27*'Payout Estimator'!$C27</f>
        <v>0</v>
      </c>
      <c r="E42" s="165">
        <f>'Payout Estimator'!$P28*'Payout Estimator'!$C28</f>
        <v>0</v>
      </c>
      <c r="F42" s="132">
        <f>'Payout Estimator'!$P29*'Payout Estimator'!$C29</f>
        <v>0</v>
      </c>
      <c r="G42" s="166">
        <f>SUM(B42:F42)</f>
        <v>0</v>
      </c>
      <c r="I42" s="155"/>
      <c r="J42" s="155"/>
      <c r="K42" s="155"/>
      <c r="L42" s="155"/>
      <c r="M42" s="155"/>
      <c r="N42" s="155"/>
    </row>
    <row r="43" spans="1:14" ht="18" customHeight="1">
      <c r="A43" s="110" t="str">
        <f>IF('Data Entry'!B16="","",'Data Entry'!B16)</f>
        <v>BESTACCELERATED H S</v>
      </c>
      <c r="B43" s="167">
        <f>'Payout Estimator'!$P36*'Payout Estimator'!$C36</f>
        <v>0</v>
      </c>
      <c r="C43" s="167">
        <f>'Payout Estimator'!$P37*'Payout Estimator'!$C37</f>
        <v>0</v>
      </c>
      <c r="D43" s="167">
        <f>'Payout Estimator'!$P38*'Payout Estimator'!$C38</f>
        <v>0</v>
      </c>
      <c r="E43" s="167">
        <f>'Payout Estimator'!$P39*'Payout Estimator'!$C39</f>
        <v>0</v>
      </c>
      <c r="F43" s="133">
        <f>'Payout Estimator'!$P40*'Payout Estimator'!$C40</f>
        <v>0</v>
      </c>
      <c r="G43" s="168">
        <f t="shared" ref="G43:G48" si="12">SUM(B43:F43)</f>
        <v>0</v>
      </c>
      <c r="I43" s="155"/>
      <c r="J43" s="155"/>
      <c r="K43" s="155"/>
      <c r="L43" s="155"/>
      <c r="M43" s="155"/>
      <c r="N43" s="155"/>
    </row>
    <row r="44" spans="1:14" ht="18" customHeight="1">
      <c r="A44" s="110" t="str">
        <f>IF('Data Entry'!B17="","",'Data Entry'!B17)</f>
        <v>BEST MIDDLE</v>
      </c>
      <c r="B44" s="167">
        <f>'Payout Estimator'!$P47*'Payout Estimator'!$C47</f>
        <v>0</v>
      </c>
      <c r="C44" s="167">
        <f>'Payout Estimator'!$P48*'Payout Estimator'!$C48</f>
        <v>0</v>
      </c>
      <c r="D44" s="167">
        <f>'Payout Estimator'!$P49*'Payout Estimator'!$C49</f>
        <v>0</v>
      </c>
      <c r="E44" s="167">
        <f>'Payout Estimator'!$P50*'Payout Estimator'!$C50</f>
        <v>0</v>
      </c>
      <c r="F44" s="133">
        <f>'Payout Estimator'!$P51*'Payout Estimator'!$C51</f>
        <v>0</v>
      </c>
      <c r="G44" s="168">
        <f t="shared" si="12"/>
        <v>0</v>
      </c>
      <c r="I44" s="155"/>
      <c r="J44" s="155"/>
      <c r="K44" s="155"/>
      <c r="L44" s="155"/>
      <c r="M44" s="155"/>
      <c r="N44" s="155"/>
    </row>
    <row r="45" spans="1:14" ht="18" customHeight="1">
      <c r="A45" s="110" t="str">
        <f>IF('Data Entry'!B18="","",'Data Entry'!B18)</f>
        <v>NORTHWEST BEST EL</v>
      </c>
      <c r="B45" s="167">
        <f>'Payout Estimator'!$P58*'Payout Estimator'!$C58</f>
        <v>0</v>
      </c>
      <c r="C45" s="167">
        <f>'Payout Estimator'!$P59*'Payout Estimator'!$C59</f>
        <v>0</v>
      </c>
      <c r="D45" s="167">
        <f>'Payout Estimator'!$P60*'Payout Estimator'!$C60</f>
        <v>0</v>
      </c>
      <c r="E45" s="167">
        <f>'Payout Estimator'!$P61*'Payout Estimator'!$C61</f>
        <v>0</v>
      </c>
      <c r="F45" s="133">
        <f>'Payout Estimator'!$P62*'Payout Estimator'!$C62</f>
        <v>0</v>
      </c>
      <c r="G45" s="168">
        <f t="shared" si="12"/>
        <v>0</v>
      </c>
      <c r="I45" s="155"/>
      <c r="J45" s="155"/>
      <c r="K45" s="155"/>
      <c r="L45" s="155"/>
      <c r="M45" s="155"/>
      <c r="N45" s="155"/>
    </row>
    <row r="46" spans="1:14" ht="18" customHeight="1">
      <c r="A46" s="110" t="str">
        <f>IF('Data Entry'!B19="","",'Data Entry'!B19)</f>
        <v>SOUTH BEST EL</v>
      </c>
      <c r="B46" s="167">
        <f>'Payout Estimator'!$P69*'Payout Estimator'!$C69</f>
        <v>0</v>
      </c>
      <c r="C46" s="167">
        <f>'Payout Estimator'!$P70*'Payout Estimator'!$C70</f>
        <v>0</v>
      </c>
      <c r="D46" s="167">
        <f>'Payout Estimator'!$P71*'Payout Estimator'!$C71</f>
        <v>0</v>
      </c>
      <c r="E46" s="167">
        <f>'Payout Estimator'!$P72*'Payout Estimator'!$C72</f>
        <v>0</v>
      </c>
      <c r="F46" s="133">
        <f>'Payout Estimator'!$P73*'Payout Estimator'!$C73</f>
        <v>0</v>
      </c>
      <c r="G46" s="168">
        <f t="shared" si="12"/>
        <v>0</v>
      </c>
      <c r="I46" s="155"/>
      <c r="J46" s="155"/>
      <c r="K46" s="155"/>
      <c r="L46" s="155"/>
      <c r="M46" s="155"/>
      <c r="N46" s="155"/>
    </row>
    <row r="47" spans="1:14" ht="18" customHeight="1">
      <c r="A47" s="110" t="str">
        <f>IF('Data Entry'!B20="","",'Data Entry'!B20)</f>
        <v>EAST BEST EL</v>
      </c>
      <c r="B47" s="301">
        <f>'Payout Estimator'!$P80*'Payout Estimator'!$C80</f>
        <v>0</v>
      </c>
      <c r="C47" s="301">
        <f>'Payout Estimator'!$P81*'Payout Estimator'!$C81</f>
        <v>0</v>
      </c>
      <c r="D47" s="301">
        <f>'Payout Estimator'!$P82*'Payout Estimator'!$C82</f>
        <v>0</v>
      </c>
      <c r="E47" s="301">
        <f>'Payout Estimator'!$P83*'Payout Estimator'!$C83</f>
        <v>0</v>
      </c>
      <c r="F47" s="134">
        <f>'Payout Estimator'!$P84*'Payout Estimator'!$C84</f>
        <v>0</v>
      </c>
      <c r="G47" s="168">
        <f t="shared" si="12"/>
        <v>0</v>
      </c>
      <c r="I47" s="155"/>
      <c r="J47" s="155"/>
      <c r="K47" s="155"/>
      <c r="L47" s="155"/>
      <c r="M47" s="155"/>
      <c r="N47" s="155"/>
    </row>
    <row r="48" spans="1:14" ht="18" customHeight="1">
      <c r="A48" s="94" t="s">
        <v>177</v>
      </c>
      <c r="B48" s="194">
        <f>SUM(B42:B47)</f>
        <v>0</v>
      </c>
      <c r="C48" s="194">
        <f t="shared" ref="C48:F48" si="13">SUM(C42:C47)</f>
        <v>0</v>
      </c>
      <c r="D48" s="194">
        <f t="shared" si="13"/>
        <v>0</v>
      </c>
      <c r="E48" s="194">
        <f t="shared" si="13"/>
        <v>0</v>
      </c>
      <c r="F48" s="195">
        <f t="shared" si="13"/>
        <v>0</v>
      </c>
      <c r="G48" s="196">
        <f t="shared" si="12"/>
        <v>0</v>
      </c>
      <c r="I48" s="155"/>
      <c r="J48" s="155"/>
      <c r="K48" s="155"/>
      <c r="L48" s="155"/>
      <c r="M48" s="155"/>
      <c r="N48" s="155"/>
    </row>
    <row r="49" spans="1:14" ht="18" customHeight="1">
      <c r="A49" s="296"/>
      <c r="B49" s="297"/>
      <c r="C49" s="297"/>
      <c r="D49" s="297"/>
      <c r="E49" s="297"/>
      <c r="F49" s="297"/>
      <c r="G49" s="298"/>
      <c r="I49" s="155"/>
      <c r="J49" s="155"/>
      <c r="K49" s="155"/>
      <c r="L49" s="155"/>
      <c r="M49" s="155"/>
      <c r="N49" s="155"/>
    </row>
    <row r="50" spans="1:14" ht="18" customHeight="1">
      <c r="A50" s="94" t="s">
        <v>181</v>
      </c>
      <c r="B50" s="169" t="s">
        <v>131</v>
      </c>
      <c r="C50" s="169" t="s">
        <v>132</v>
      </c>
      <c r="D50" s="169" t="s">
        <v>133</v>
      </c>
      <c r="E50" s="170" t="s">
        <v>158</v>
      </c>
      <c r="F50" s="170" t="s">
        <v>159</v>
      </c>
      <c r="G50" s="170" t="s">
        <v>134</v>
      </c>
      <c r="I50" s="155"/>
      <c r="J50" s="155"/>
      <c r="K50" s="155"/>
      <c r="L50" s="155"/>
      <c r="M50" s="155"/>
      <c r="N50" s="155"/>
    </row>
    <row r="51" spans="1:14" ht="18" customHeight="1">
      <c r="A51" s="110" t="str">
        <f>IF('Data Entry'!B15="","",'Data Entry'!B15)</f>
        <v>BEST EL</v>
      </c>
      <c r="B51" s="165">
        <f>B15-B42</f>
        <v>0</v>
      </c>
      <c r="C51" s="165">
        <f t="shared" ref="C51:F51" si="14">C15-C42</f>
        <v>0</v>
      </c>
      <c r="D51" s="165">
        <f t="shared" si="14"/>
        <v>0</v>
      </c>
      <c r="E51" s="165">
        <f t="shared" si="14"/>
        <v>0</v>
      </c>
      <c r="F51" s="132">
        <f t="shared" si="14"/>
        <v>0</v>
      </c>
      <c r="G51" s="166">
        <f>SUM(B51:F51)</f>
        <v>0</v>
      </c>
      <c r="I51" s="155"/>
      <c r="J51" s="155"/>
      <c r="K51" s="155"/>
      <c r="L51" s="155"/>
      <c r="M51" s="155"/>
      <c r="N51" s="155"/>
    </row>
    <row r="52" spans="1:14" ht="18" customHeight="1">
      <c r="A52" s="110" t="str">
        <f>IF('Data Entry'!B16="","",'Data Entry'!B16)</f>
        <v>BESTACCELERATED H S</v>
      </c>
      <c r="B52" s="167">
        <f t="shared" ref="B52:F52" si="15">B16-B43</f>
        <v>0</v>
      </c>
      <c r="C52" s="167">
        <f t="shared" si="15"/>
        <v>0</v>
      </c>
      <c r="D52" s="167">
        <f t="shared" si="15"/>
        <v>0</v>
      </c>
      <c r="E52" s="167">
        <f t="shared" si="15"/>
        <v>0</v>
      </c>
      <c r="F52" s="133">
        <f t="shared" si="15"/>
        <v>0</v>
      </c>
      <c r="G52" s="168">
        <f t="shared" ref="G52:G57" si="16">SUM(B52:F52)</f>
        <v>0</v>
      </c>
      <c r="I52" s="155"/>
      <c r="J52" s="155"/>
      <c r="K52" s="155"/>
      <c r="L52" s="155"/>
      <c r="M52" s="155"/>
      <c r="N52" s="155"/>
    </row>
    <row r="53" spans="1:14" ht="18" customHeight="1">
      <c r="A53" s="110" t="str">
        <f>IF('Data Entry'!B17="","",'Data Entry'!B17)</f>
        <v>BEST MIDDLE</v>
      </c>
      <c r="B53" s="167">
        <f t="shared" ref="B53:F53" si="17">B17-B44</f>
        <v>0</v>
      </c>
      <c r="C53" s="167">
        <f t="shared" si="17"/>
        <v>0</v>
      </c>
      <c r="D53" s="167">
        <f t="shared" si="17"/>
        <v>0</v>
      </c>
      <c r="E53" s="167">
        <f t="shared" si="17"/>
        <v>0</v>
      </c>
      <c r="F53" s="133">
        <f t="shared" si="17"/>
        <v>0</v>
      </c>
      <c r="G53" s="168">
        <f t="shared" si="16"/>
        <v>0</v>
      </c>
      <c r="I53" s="155"/>
      <c r="J53" s="155"/>
      <c r="K53" s="155"/>
      <c r="L53" s="155"/>
      <c r="M53" s="155"/>
      <c r="N53" s="155"/>
    </row>
    <row r="54" spans="1:14" ht="18" customHeight="1">
      <c r="A54" s="110" t="str">
        <f>IF('Data Entry'!B18="","",'Data Entry'!B18)</f>
        <v>NORTHWEST BEST EL</v>
      </c>
      <c r="B54" s="167">
        <f t="shared" ref="B54:F54" si="18">B18-B45</f>
        <v>0</v>
      </c>
      <c r="C54" s="167">
        <f t="shared" si="18"/>
        <v>0</v>
      </c>
      <c r="D54" s="167">
        <f t="shared" si="18"/>
        <v>0</v>
      </c>
      <c r="E54" s="167">
        <f t="shared" si="18"/>
        <v>0</v>
      </c>
      <c r="F54" s="133">
        <f t="shared" si="18"/>
        <v>0</v>
      </c>
      <c r="G54" s="168">
        <f t="shared" si="16"/>
        <v>0</v>
      </c>
      <c r="I54" s="155"/>
      <c r="J54" s="155"/>
      <c r="K54" s="155"/>
      <c r="L54" s="155"/>
      <c r="M54" s="155"/>
      <c r="N54" s="155"/>
    </row>
    <row r="55" spans="1:14" ht="18" customHeight="1">
      <c r="A55" s="110" t="str">
        <f>IF('Data Entry'!B19="","",'Data Entry'!B19)</f>
        <v>SOUTH BEST EL</v>
      </c>
      <c r="B55" s="167">
        <f t="shared" ref="B55:F55" si="19">B19-B46</f>
        <v>0</v>
      </c>
      <c r="C55" s="167">
        <f t="shared" si="19"/>
        <v>0</v>
      </c>
      <c r="D55" s="167">
        <f t="shared" si="19"/>
        <v>0</v>
      </c>
      <c r="E55" s="167">
        <f t="shared" si="19"/>
        <v>0</v>
      </c>
      <c r="F55" s="133">
        <f t="shared" si="19"/>
        <v>0</v>
      </c>
      <c r="G55" s="168">
        <f t="shared" si="16"/>
        <v>0</v>
      </c>
      <c r="I55" s="155"/>
      <c r="J55" s="155"/>
      <c r="K55" s="155"/>
      <c r="L55" s="155"/>
      <c r="M55" s="155"/>
      <c r="N55" s="155"/>
    </row>
    <row r="56" spans="1:14" ht="18" customHeight="1">
      <c r="A56" s="110" t="str">
        <f>IF('Data Entry'!B20="","",'Data Entry'!B20)</f>
        <v>EAST BEST EL</v>
      </c>
      <c r="B56" s="301">
        <f t="shared" ref="B56:F56" si="20">B20-B47</f>
        <v>0</v>
      </c>
      <c r="C56" s="301">
        <f t="shared" si="20"/>
        <v>0</v>
      </c>
      <c r="D56" s="301">
        <f t="shared" si="20"/>
        <v>0</v>
      </c>
      <c r="E56" s="301">
        <f t="shared" si="20"/>
        <v>0</v>
      </c>
      <c r="F56" s="134">
        <f t="shared" si="20"/>
        <v>0</v>
      </c>
      <c r="G56" s="168">
        <f t="shared" si="16"/>
        <v>0</v>
      </c>
      <c r="I56" s="155"/>
      <c r="J56" s="155"/>
      <c r="K56" s="155"/>
      <c r="L56" s="155"/>
      <c r="M56" s="155"/>
      <c r="N56" s="155"/>
    </row>
    <row r="57" spans="1:14" ht="18" customHeight="1">
      <c r="A57" s="94" t="s">
        <v>177</v>
      </c>
      <c r="B57" s="194">
        <f>SUM(B51:B56)</f>
        <v>0</v>
      </c>
      <c r="C57" s="194">
        <f t="shared" ref="C57:F57" si="21">SUM(C51:C56)</f>
        <v>0</v>
      </c>
      <c r="D57" s="194">
        <f t="shared" si="21"/>
        <v>0</v>
      </c>
      <c r="E57" s="194">
        <f t="shared" si="21"/>
        <v>0</v>
      </c>
      <c r="F57" s="195">
        <f t="shared" si="21"/>
        <v>0</v>
      </c>
      <c r="G57" s="196">
        <f t="shared" si="16"/>
        <v>0</v>
      </c>
      <c r="I57" s="155"/>
      <c r="J57" s="155"/>
      <c r="K57" s="155"/>
      <c r="L57" s="155"/>
      <c r="M57" s="155"/>
      <c r="N57" s="155"/>
    </row>
    <row r="58" spans="1:14" ht="15" customHeight="1"/>
    <row r="59" spans="1:14" ht="63.4" customHeight="1">
      <c r="A59" s="528" t="s">
        <v>182</v>
      </c>
      <c r="B59" s="374"/>
      <c r="C59" s="374"/>
      <c r="D59" s="374"/>
      <c r="E59" s="374"/>
      <c r="F59" s="374"/>
      <c r="G59" s="374"/>
    </row>
    <row r="60" spans="1:14" ht="63.4" customHeight="1">
      <c r="A60" s="279"/>
      <c r="B60" s="2"/>
      <c r="C60" s="2"/>
      <c r="D60" s="2"/>
      <c r="E60" s="2"/>
      <c r="F60" s="2"/>
      <c r="G60" s="2"/>
    </row>
    <row r="61" spans="1:14" ht="63.4" customHeight="1">
      <c r="A61" s="279"/>
      <c r="B61" s="2"/>
      <c r="C61" s="2"/>
      <c r="D61" s="2"/>
      <c r="E61" s="2"/>
      <c r="F61" s="2"/>
      <c r="G61" s="2"/>
    </row>
  </sheetData>
  <sheetProtection algorithmName="SHA-512" hashValue="FGvitIjV5Ts6QqM70t567njh8ab7k8hp4jpYwnY/hmnEY6gPamaIVNAcdHkgGERaSsrzboepTGADVTfHcmLm+g==" saltValue="+bEc7blSEVhYHZ86B/mzQg==" spinCount="100000" sheet="1" objects="1" scenarios="1"/>
  <mergeCells count="5">
    <mergeCell ref="B5:G5"/>
    <mergeCell ref="B3:D3"/>
    <mergeCell ref="A59:G59"/>
    <mergeCell ref="H30:L30"/>
    <mergeCell ref="A4:G4"/>
  </mergeCells>
  <conditionalFormatting sqref="H30:M30">
    <cfRule type="expression" dxfId="0" priority="1">
      <formula>$H$30&lt;&gt;" "</formula>
    </cfRule>
  </conditionalFormatting>
  <pageMargins left="0.7" right="0.7" top="0.75" bottom="0.75" header="0.3" footer="0.3"/>
  <pageSetup scale="90" orientation="landscape" horizontalDpi="0" verticalDpi="0" r:id="rId1"/>
  <ignoredErrors>
    <ignoredError sqref="C1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8D41D-753E-4F62-9332-F682891EF63C}">
  <dimension ref="A1:B1"/>
  <sheetViews>
    <sheetView showGridLines="0" workbookViewId="0">
      <selection activeCell="A73" sqref="A73"/>
    </sheetView>
  </sheetViews>
  <sheetFormatPr defaultRowHeight="14.45"/>
  <cols>
    <col min="1" max="1" width="92.5703125" customWidth="1"/>
    <col min="2" max="2" width="38.7109375" customWidth="1"/>
  </cols>
  <sheetData>
    <row r="1" spans="1:2" ht="51" customHeight="1">
      <c r="A1" s="221" t="s">
        <v>183</v>
      </c>
      <c r="B1" s="21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95DD-8C79-4B23-B17E-8FF9B06562FD}">
  <dimension ref="A1:O1218"/>
  <sheetViews>
    <sheetView zoomScaleNormal="100" workbookViewId="0">
      <selection activeCell="L4" sqref="L4"/>
    </sheetView>
  </sheetViews>
  <sheetFormatPr defaultRowHeight="15" customHeight="1"/>
  <cols>
    <col min="1" max="1" width="12.42578125" customWidth="1"/>
    <col min="2" max="3" width="11" customWidth="1"/>
    <col min="4" max="4" width="11.42578125" customWidth="1"/>
    <col min="12" max="12" width="55.7109375" customWidth="1"/>
    <col min="14" max="14" width="67" customWidth="1"/>
    <col min="15" max="15" width="44" customWidth="1"/>
  </cols>
  <sheetData>
    <row r="1" spans="1:15" ht="14.45"/>
    <row r="2" spans="1:15" ht="14.45">
      <c r="L2" t="s">
        <v>184</v>
      </c>
    </row>
    <row r="3" spans="1:15" ht="14.45">
      <c r="L3" t="s">
        <v>185</v>
      </c>
    </row>
    <row r="4" spans="1:15" ht="15" customHeight="1">
      <c r="A4" s="3" t="s">
        <v>186</v>
      </c>
      <c r="E4" t="s">
        <v>187</v>
      </c>
      <c r="L4" s="303" t="s">
        <v>188</v>
      </c>
      <c r="M4" s="303" t="s">
        <v>189</v>
      </c>
      <c r="N4" s="302"/>
      <c r="O4" s="302"/>
    </row>
    <row r="5" spans="1:15" ht="15" customHeight="1">
      <c r="A5" t="s">
        <v>190</v>
      </c>
      <c r="E5" t="s">
        <v>191</v>
      </c>
      <c r="L5" t="s">
        <v>192</v>
      </c>
      <c r="M5" t="s">
        <v>193</v>
      </c>
      <c r="N5" s="295"/>
      <c r="O5" s="295"/>
    </row>
    <row r="6" spans="1:15" ht="15" customHeight="1">
      <c r="A6" s="5" t="s">
        <v>194</v>
      </c>
      <c r="B6" s="5" t="s">
        <v>195</v>
      </c>
      <c r="C6" s="5" t="s">
        <v>133</v>
      </c>
      <c r="D6" s="5" t="s">
        <v>134</v>
      </c>
      <c r="E6" s="5" t="s">
        <v>194</v>
      </c>
      <c r="F6" s="5" t="s">
        <v>195</v>
      </c>
      <c r="G6" s="5" t="s">
        <v>133</v>
      </c>
      <c r="H6" s="5" t="s">
        <v>134</v>
      </c>
      <c r="L6" t="s">
        <v>196</v>
      </c>
      <c r="M6" t="s">
        <v>197</v>
      </c>
      <c r="N6" s="295"/>
      <c r="O6" s="295"/>
    </row>
    <row r="7" spans="1:15" ht="15" customHeight="1">
      <c r="A7" s="86">
        <f>IFERROR(AVERAGE('Data Entry'!$D$15:$D$20),0)</f>
        <v>0</v>
      </c>
      <c r="B7" s="86">
        <f>IFERROR(AVERAGE('Data Entry'!$G$15:$G$20),0)</f>
        <v>0</v>
      </c>
      <c r="C7" s="86">
        <f>IFERROR(AVERAGE('Data Entry'!$J$15:$J$20),0)</f>
        <v>0</v>
      </c>
      <c r="D7" s="86">
        <f>SUM(A7:C7)</f>
        <v>0</v>
      </c>
      <c r="L7" t="s">
        <v>198</v>
      </c>
      <c r="M7" t="s">
        <v>199</v>
      </c>
      <c r="N7" s="295"/>
      <c r="O7" s="295"/>
    </row>
    <row r="8" spans="1:15" ht="15" customHeight="1">
      <c r="L8" t="s">
        <v>200</v>
      </c>
      <c r="M8" t="s">
        <v>201</v>
      </c>
      <c r="N8" s="295"/>
      <c r="O8" s="295"/>
    </row>
    <row r="9" spans="1:15" ht="15" customHeight="1">
      <c r="L9" t="s">
        <v>202</v>
      </c>
      <c r="M9" t="s">
        <v>203</v>
      </c>
      <c r="N9" s="295"/>
      <c r="O9" s="295"/>
    </row>
    <row r="10" spans="1:15" ht="15" customHeight="1">
      <c r="A10" s="3" t="s">
        <v>204</v>
      </c>
      <c r="L10" t="s">
        <v>205</v>
      </c>
      <c r="M10" t="s">
        <v>206</v>
      </c>
      <c r="N10" s="295"/>
      <c r="O10" s="295"/>
    </row>
    <row r="11" spans="1:15" ht="15" customHeight="1">
      <c r="A11">
        <v>1</v>
      </c>
      <c r="B11" s="5">
        <v>2</v>
      </c>
      <c r="C11">
        <v>3</v>
      </c>
      <c r="D11">
        <v>4</v>
      </c>
      <c r="L11" t="s">
        <v>207</v>
      </c>
      <c r="M11" t="s">
        <v>208</v>
      </c>
      <c r="N11" s="295"/>
      <c r="O11" s="295"/>
    </row>
    <row r="12" spans="1:15" ht="15" customHeight="1">
      <c r="L12" t="s">
        <v>209</v>
      </c>
      <c r="M12" t="s">
        <v>210</v>
      </c>
      <c r="N12" s="295"/>
      <c r="O12" s="295"/>
    </row>
    <row r="13" spans="1:15" ht="15" customHeight="1">
      <c r="L13" t="s">
        <v>211</v>
      </c>
      <c r="M13" t="s">
        <v>212</v>
      </c>
      <c r="N13" s="295"/>
      <c r="O13" s="295"/>
    </row>
    <row r="14" spans="1:15" ht="15" customHeight="1">
      <c r="L14" t="s">
        <v>213</v>
      </c>
      <c r="M14" t="s">
        <v>214</v>
      </c>
      <c r="N14" s="295"/>
      <c r="O14" s="295"/>
    </row>
    <row r="15" spans="1:15" ht="15" customHeight="1">
      <c r="L15" t="s">
        <v>215</v>
      </c>
      <c r="M15" t="s">
        <v>216</v>
      </c>
      <c r="N15" s="295"/>
      <c r="O15" s="295"/>
    </row>
    <row r="16" spans="1:15" ht="15" customHeight="1">
      <c r="A16" s="3" t="s">
        <v>217</v>
      </c>
      <c r="L16" t="s">
        <v>218</v>
      </c>
      <c r="M16" t="s">
        <v>219</v>
      </c>
      <c r="N16" s="295"/>
      <c r="O16" s="295"/>
    </row>
    <row r="17" spans="1:15" ht="15" customHeight="1">
      <c r="A17" s="3" t="s">
        <v>220</v>
      </c>
      <c r="B17" t="s">
        <v>221</v>
      </c>
      <c r="L17" t="s">
        <v>222</v>
      </c>
      <c r="M17" t="s">
        <v>223</v>
      </c>
      <c r="N17" s="295"/>
      <c r="O17" s="295"/>
    </row>
    <row r="18" spans="1:15" ht="15" customHeight="1">
      <c r="A18" s="280">
        <v>1</v>
      </c>
      <c r="B18" t="b">
        <v>0</v>
      </c>
      <c r="L18" t="s">
        <v>224</v>
      </c>
      <c r="M18" t="s">
        <v>225</v>
      </c>
      <c r="N18" s="295"/>
      <c r="O18" s="295"/>
    </row>
    <row r="19" spans="1:15" ht="15" customHeight="1">
      <c r="A19" s="280">
        <v>2</v>
      </c>
      <c r="B19" t="b">
        <v>0</v>
      </c>
      <c r="L19" t="s">
        <v>226</v>
      </c>
      <c r="M19" t="s">
        <v>227</v>
      </c>
      <c r="N19" s="295"/>
      <c r="O19" s="295"/>
    </row>
    <row r="20" spans="1:15" ht="15" customHeight="1">
      <c r="A20" s="280">
        <v>3</v>
      </c>
      <c r="B20" t="b">
        <v>0</v>
      </c>
      <c r="L20" t="s">
        <v>228</v>
      </c>
      <c r="M20" t="s">
        <v>229</v>
      </c>
      <c r="N20" s="295"/>
      <c r="O20" s="295"/>
    </row>
    <row r="21" spans="1:15" ht="15" customHeight="1">
      <c r="A21" s="280">
        <v>4</v>
      </c>
      <c r="B21" t="b">
        <v>0</v>
      </c>
      <c r="L21" t="s">
        <v>230</v>
      </c>
      <c r="M21" t="s">
        <v>231</v>
      </c>
      <c r="N21" s="295"/>
      <c r="O21" s="295"/>
    </row>
    <row r="22" spans="1:15" ht="15" customHeight="1">
      <c r="A22" s="280">
        <v>5</v>
      </c>
      <c r="B22" t="b">
        <v>0</v>
      </c>
      <c r="L22" t="s">
        <v>232</v>
      </c>
      <c r="M22" t="s">
        <v>233</v>
      </c>
      <c r="N22" s="295"/>
      <c r="O22" s="295"/>
    </row>
    <row r="23" spans="1:15" ht="15" customHeight="1">
      <c r="A23" s="280">
        <v>6</v>
      </c>
      <c r="B23" t="b">
        <v>0</v>
      </c>
      <c r="L23" t="s">
        <v>234</v>
      </c>
      <c r="M23" t="s">
        <v>235</v>
      </c>
      <c r="N23" s="295"/>
      <c r="O23" s="295"/>
    </row>
    <row r="24" spans="1:15" ht="15" customHeight="1">
      <c r="A24" s="280">
        <v>7</v>
      </c>
      <c r="B24" t="b">
        <v>0</v>
      </c>
      <c r="L24" t="s">
        <v>236</v>
      </c>
      <c r="M24" t="s">
        <v>237</v>
      </c>
      <c r="N24" s="295"/>
      <c r="O24" s="295"/>
    </row>
    <row r="25" spans="1:15" ht="15" customHeight="1">
      <c r="A25" s="280">
        <v>8</v>
      </c>
      <c r="B25" t="b">
        <v>0</v>
      </c>
      <c r="L25" t="s">
        <v>238</v>
      </c>
      <c r="M25" t="s">
        <v>239</v>
      </c>
      <c r="N25" s="295"/>
      <c r="O25" s="295"/>
    </row>
    <row r="26" spans="1:15" ht="15" customHeight="1">
      <c r="A26" s="280">
        <v>9</v>
      </c>
      <c r="B26" t="b">
        <v>0</v>
      </c>
      <c r="L26" t="s">
        <v>240</v>
      </c>
      <c r="M26" t="s">
        <v>241</v>
      </c>
      <c r="N26" s="295"/>
      <c r="O26" s="295"/>
    </row>
    <row r="27" spans="1:15" ht="15" customHeight="1">
      <c r="A27" s="280">
        <v>10</v>
      </c>
      <c r="B27" t="b">
        <v>0</v>
      </c>
      <c r="L27" t="s">
        <v>242</v>
      </c>
      <c r="M27" t="s">
        <v>243</v>
      </c>
      <c r="N27" s="295"/>
      <c r="O27" s="295"/>
    </row>
    <row r="28" spans="1:15" ht="15" customHeight="1">
      <c r="A28" s="280">
        <v>11</v>
      </c>
      <c r="B28" t="b">
        <v>0</v>
      </c>
      <c r="L28" t="s">
        <v>244</v>
      </c>
      <c r="M28" t="s">
        <v>245</v>
      </c>
      <c r="N28" s="295"/>
      <c r="O28" s="295"/>
    </row>
    <row r="29" spans="1:15" ht="15" customHeight="1">
      <c r="A29" s="280">
        <v>12</v>
      </c>
      <c r="B29" t="b">
        <v>0</v>
      </c>
      <c r="L29" t="s">
        <v>246</v>
      </c>
      <c r="M29" t="s">
        <v>247</v>
      </c>
      <c r="N29" s="295"/>
      <c r="O29" s="295"/>
    </row>
    <row r="30" spans="1:15" ht="15" customHeight="1">
      <c r="L30" t="s">
        <v>248</v>
      </c>
      <c r="M30" t="s">
        <v>249</v>
      </c>
      <c r="N30" s="295"/>
      <c r="O30" s="295"/>
    </row>
    <row r="31" spans="1:15" ht="15" customHeight="1">
      <c r="L31" t="s">
        <v>250</v>
      </c>
      <c r="M31" t="s">
        <v>251</v>
      </c>
      <c r="N31" s="295"/>
      <c r="O31" s="295"/>
    </row>
    <row r="32" spans="1:15" ht="15" customHeight="1">
      <c r="A32" s="3" t="s">
        <v>252</v>
      </c>
      <c r="L32" t="s">
        <v>253</v>
      </c>
      <c r="M32" t="s">
        <v>254</v>
      </c>
      <c r="N32" s="295"/>
      <c r="O32" s="295"/>
    </row>
    <row r="33" spans="1:15" ht="15" customHeight="1">
      <c r="A33" t="s">
        <v>255</v>
      </c>
      <c r="B33" t="s">
        <v>42</v>
      </c>
      <c r="L33" t="s">
        <v>256</v>
      </c>
      <c r="M33" t="s">
        <v>257</v>
      </c>
      <c r="N33" s="295"/>
      <c r="O33" s="295"/>
    </row>
    <row r="34" spans="1:15" ht="15" customHeight="1">
      <c r="L34" t="s">
        <v>258</v>
      </c>
      <c r="M34" t="s">
        <v>259</v>
      </c>
      <c r="N34" s="295"/>
      <c r="O34" s="295"/>
    </row>
    <row r="35" spans="1:15" ht="15" customHeight="1">
      <c r="A35" s="3" t="s">
        <v>260</v>
      </c>
      <c r="L35" t="s">
        <v>261</v>
      </c>
      <c r="M35" t="s">
        <v>262</v>
      </c>
      <c r="N35" s="295"/>
      <c r="O35" s="295"/>
    </row>
    <row r="36" spans="1:15" ht="15" customHeight="1">
      <c r="A36" t="s">
        <v>255</v>
      </c>
      <c r="B36" t="s">
        <v>42</v>
      </c>
      <c r="L36" t="s">
        <v>263</v>
      </c>
      <c r="M36" t="s">
        <v>264</v>
      </c>
      <c r="N36" s="295"/>
      <c r="O36" s="295"/>
    </row>
    <row r="37" spans="1:15" ht="15" customHeight="1">
      <c r="L37" t="s">
        <v>265</v>
      </c>
      <c r="M37" t="s">
        <v>266</v>
      </c>
      <c r="N37" s="295"/>
      <c r="O37" s="295"/>
    </row>
    <row r="38" spans="1:15" ht="15" customHeight="1">
      <c r="L38" t="s">
        <v>267</v>
      </c>
      <c r="M38" t="s">
        <v>268</v>
      </c>
      <c r="N38" s="295"/>
      <c r="O38" s="295"/>
    </row>
    <row r="39" spans="1:15" ht="15" customHeight="1">
      <c r="L39" t="s">
        <v>269</v>
      </c>
      <c r="M39" t="s">
        <v>270</v>
      </c>
      <c r="N39" s="295"/>
      <c r="O39" s="295"/>
    </row>
    <row r="40" spans="1:15" ht="15" customHeight="1">
      <c r="L40" t="s">
        <v>271</v>
      </c>
      <c r="M40" t="s">
        <v>272</v>
      </c>
      <c r="N40" s="295"/>
      <c r="O40" s="295"/>
    </row>
    <row r="41" spans="1:15" ht="15" customHeight="1">
      <c r="L41" t="s">
        <v>273</v>
      </c>
      <c r="M41" t="s">
        <v>274</v>
      </c>
      <c r="N41" s="295"/>
      <c r="O41" s="295"/>
    </row>
    <row r="42" spans="1:15" ht="15" customHeight="1">
      <c r="L42" t="s">
        <v>275</v>
      </c>
      <c r="M42" t="s">
        <v>276</v>
      </c>
      <c r="N42" s="295"/>
      <c r="O42" s="295"/>
    </row>
    <row r="43" spans="1:15" ht="15" customHeight="1">
      <c r="L43" t="s">
        <v>277</v>
      </c>
      <c r="M43" t="s">
        <v>278</v>
      </c>
      <c r="N43" s="295"/>
      <c r="O43" s="295"/>
    </row>
    <row r="44" spans="1:15" ht="15" customHeight="1">
      <c r="L44" t="s">
        <v>279</v>
      </c>
      <c r="M44" t="s">
        <v>280</v>
      </c>
      <c r="N44" s="295"/>
      <c r="O44" s="295"/>
    </row>
    <row r="45" spans="1:15" ht="15" customHeight="1">
      <c r="L45" t="s">
        <v>281</v>
      </c>
      <c r="M45" t="s">
        <v>282</v>
      </c>
      <c r="N45" s="295"/>
      <c r="O45" s="295"/>
    </row>
    <row r="46" spans="1:15" ht="15" customHeight="1">
      <c r="L46" t="s">
        <v>283</v>
      </c>
      <c r="M46" t="s">
        <v>284</v>
      </c>
      <c r="N46" s="295"/>
      <c r="O46" s="295"/>
    </row>
    <row r="47" spans="1:15" ht="15" customHeight="1">
      <c r="L47" t="s">
        <v>285</v>
      </c>
      <c r="M47" t="s">
        <v>286</v>
      </c>
      <c r="N47" s="295"/>
      <c r="O47" s="295"/>
    </row>
    <row r="48" spans="1:15" ht="15" customHeight="1">
      <c r="L48" t="s">
        <v>287</v>
      </c>
      <c r="M48" t="s">
        <v>288</v>
      </c>
      <c r="N48" s="295"/>
      <c r="O48" s="295"/>
    </row>
    <row r="49" spans="12:15" ht="15" customHeight="1">
      <c r="L49" t="s">
        <v>289</v>
      </c>
      <c r="M49" t="s">
        <v>290</v>
      </c>
      <c r="N49" s="295"/>
      <c r="O49" s="295"/>
    </row>
    <row r="50" spans="12:15" ht="15" customHeight="1">
      <c r="L50" t="s">
        <v>291</v>
      </c>
      <c r="M50" t="s">
        <v>292</v>
      </c>
      <c r="N50" s="295"/>
      <c r="O50" s="295"/>
    </row>
    <row r="51" spans="12:15" ht="15" customHeight="1">
      <c r="L51" t="s">
        <v>293</v>
      </c>
      <c r="M51" t="s">
        <v>294</v>
      </c>
      <c r="N51" s="295"/>
      <c r="O51" s="295"/>
    </row>
    <row r="52" spans="12:15" ht="15" customHeight="1">
      <c r="L52" t="s">
        <v>295</v>
      </c>
      <c r="M52" t="s">
        <v>296</v>
      </c>
      <c r="N52" s="295"/>
      <c r="O52" s="295"/>
    </row>
    <row r="53" spans="12:15" ht="15" customHeight="1">
      <c r="L53" t="s">
        <v>297</v>
      </c>
      <c r="M53" t="s">
        <v>298</v>
      </c>
      <c r="N53" s="295"/>
      <c r="O53" s="295"/>
    </row>
    <row r="54" spans="12:15" ht="15" customHeight="1">
      <c r="L54" t="s">
        <v>299</v>
      </c>
      <c r="M54" t="s">
        <v>300</v>
      </c>
      <c r="N54" s="295"/>
      <c r="O54" s="295"/>
    </row>
    <row r="55" spans="12:15" ht="15" customHeight="1">
      <c r="L55" t="s">
        <v>301</v>
      </c>
      <c r="M55" t="s">
        <v>302</v>
      </c>
      <c r="N55" s="295"/>
      <c r="O55" s="295"/>
    </row>
    <row r="56" spans="12:15" ht="15" customHeight="1">
      <c r="L56" t="s">
        <v>303</v>
      </c>
      <c r="M56" t="s">
        <v>304</v>
      </c>
      <c r="N56" s="295"/>
      <c r="O56" s="295"/>
    </row>
    <row r="57" spans="12:15" ht="15" customHeight="1">
      <c r="L57" t="s">
        <v>305</v>
      </c>
      <c r="M57" t="s">
        <v>306</v>
      </c>
      <c r="N57" s="295"/>
      <c r="O57" s="295"/>
    </row>
    <row r="58" spans="12:15" ht="15" customHeight="1">
      <c r="L58" t="s">
        <v>307</v>
      </c>
      <c r="M58" t="s">
        <v>308</v>
      </c>
      <c r="N58" s="295"/>
      <c r="O58" s="295"/>
    </row>
    <row r="59" spans="12:15" ht="15" customHeight="1">
      <c r="L59" t="s">
        <v>309</v>
      </c>
      <c r="M59" t="s">
        <v>310</v>
      </c>
      <c r="N59" s="295"/>
      <c r="O59" s="295"/>
    </row>
    <row r="60" spans="12:15" ht="15" customHeight="1">
      <c r="L60" t="s">
        <v>311</v>
      </c>
      <c r="M60" t="s">
        <v>312</v>
      </c>
      <c r="N60" s="295"/>
      <c r="O60" s="295"/>
    </row>
    <row r="61" spans="12:15" ht="15" customHeight="1">
      <c r="L61" t="s">
        <v>313</v>
      </c>
      <c r="M61" t="s">
        <v>314</v>
      </c>
      <c r="N61" s="295"/>
      <c r="O61" s="295"/>
    </row>
    <row r="62" spans="12:15" ht="15" customHeight="1">
      <c r="L62" t="s">
        <v>315</v>
      </c>
      <c r="M62" t="s">
        <v>316</v>
      </c>
      <c r="N62" s="295"/>
      <c r="O62" s="295"/>
    </row>
    <row r="63" spans="12:15" ht="15" customHeight="1">
      <c r="L63" t="s">
        <v>317</v>
      </c>
      <c r="M63" t="s">
        <v>318</v>
      </c>
      <c r="N63" s="295"/>
      <c r="O63" s="295"/>
    </row>
    <row r="64" spans="12:15" ht="15" customHeight="1">
      <c r="L64" t="s">
        <v>319</v>
      </c>
      <c r="M64" t="s">
        <v>320</v>
      </c>
      <c r="N64" s="295"/>
      <c r="O64" s="295"/>
    </row>
    <row r="65" spans="12:15" ht="15" customHeight="1">
      <c r="L65" t="s">
        <v>321</v>
      </c>
      <c r="M65" t="s">
        <v>322</v>
      </c>
      <c r="N65" s="295"/>
      <c r="O65" s="295"/>
    </row>
    <row r="66" spans="12:15" ht="15" customHeight="1">
      <c r="L66" t="s">
        <v>323</v>
      </c>
      <c r="M66" t="s">
        <v>324</v>
      </c>
      <c r="N66" s="295"/>
      <c r="O66" s="295"/>
    </row>
    <row r="67" spans="12:15" ht="15" customHeight="1">
      <c r="L67" t="s">
        <v>325</v>
      </c>
      <c r="M67" t="s">
        <v>326</v>
      </c>
      <c r="N67" s="295"/>
      <c r="O67" s="295"/>
    </row>
    <row r="68" spans="12:15" ht="15" customHeight="1">
      <c r="L68" t="s">
        <v>327</v>
      </c>
      <c r="M68" t="s">
        <v>328</v>
      </c>
      <c r="N68" s="295"/>
      <c r="O68" s="295"/>
    </row>
    <row r="69" spans="12:15" ht="15" customHeight="1">
      <c r="L69" t="s">
        <v>329</v>
      </c>
      <c r="M69" t="s">
        <v>330</v>
      </c>
      <c r="N69" s="295"/>
      <c r="O69" s="295"/>
    </row>
    <row r="70" spans="12:15" ht="15" customHeight="1">
      <c r="L70" t="s">
        <v>331</v>
      </c>
      <c r="M70" t="s">
        <v>332</v>
      </c>
      <c r="N70" s="295"/>
      <c r="O70" s="295"/>
    </row>
    <row r="71" spans="12:15" ht="15" customHeight="1">
      <c r="L71" t="s">
        <v>333</v>
      </c>
      <c r="M71" t="s">
        <v>334</v>
      </c>
      <c r="N71" s="295"/>
      <c r="O71" s="295"/>
    </row>
    <row r="72" spans="12:15" ht="15" customHeight="1">
      <c r="L72" t="s">
        <v>335</v>
      </c>
      <c r="M72" t="s">
        <v>336</v>
      </c>
      <c r="N72" s="295"/>
      <c r="O72" s="295"/>
    </row>
    <row r="73" spans="12:15" ht="15" customHeight="1">
      <c r="L73" t="s">
        <v>337</v>
      </c>
      <c r="M73" t="s">
        <v>338</v>
      </c>
      <c r="N73" s="295"/>
      <c r="O73" s="295"/>
    </row>
    <row r="74" spans="12:15" ht="15" customHeight="1">
      <c r="L74" t="s">
        <v>339</v>
      </c>
      <c r="M74" t="s">
        <v>340</v>
      </c>
      <c r="N74" s="295"/>
      <c r="O74" s="295"/>
    </row>
    <row r="75" spans="12:15" ht="15" customHeight="1">
      <c r="L75" t="s">
        <v>341</v>
      </c>
      <c r="M75" t="s">
        <v>342</v>
      </c>
      <c r="N75" s="295"/>
      <c r="O75" s="295"/>
    </row>
    <row r="76" spans="12:15" ht="15" customHeight="1">
      <c r="L76" t="s">
        <v>343</v>
      </c>
      <c r="M76" t="s">
        <v>344</v>
      </c>
      <c r="N76" s="295"/>
      <c r="O76" s="295"/>
    </row>
    <row r="77" spans="12:15" ht="15" customHeight="1">
      <c r="L77" t="s">
        <v>345</v>
      </c>
      <c r="M77" t="s">
        <v>346</v>
      </c>
      <c r="N77" s="295"/>
      <c r="O77" s="295"/>
    </row>
    <row r="78" spans="12:15" ht="15" customHeight="1">
      <c r="L78" t="s">
        <v>347</v>
      </c>
      <c r="M78" t="s">
        <v>348</v>
      </c>
      <c r="N78" s="295"/>
      <c r="O78" s="295"/>
    </row>
    <row r="79" spans="12:15" ht="15" customHeight="1">
      <c r="L79" t="s">
        <v>349</v>
      </c>
      <c r="M79" t="s">
        <v>350</v>
      </c>
      <c r="N79" s="295"/>
      <c r="O79" s="295"/>
    </row>
    <row r="80" spans="12:15" ht="15" customHeight="1">
      <c r="L80" t="s">
        <v>351</v>
      </c>
      <c r="M80" t="s">
        <v>352</v>
      </c>
      <c r="N80" s="295"/>
      <c r="O80" s="295"/>
    </row>
    <row r="81" spans="12:15" ht="15" customHeight="1">
      <c r="L81" t="s">
        <v>353</v>
      </c>
      <c r="M81" t="s">
        <v>354</v>
      </c>
      <c r="N81" s="295"/>
      <c r="O81" s="295"/>
    </row>
    <row r="82" spans="12:15" ht="15" customHeight="1">
      <c r="L82" t="s">
        <v>355</v>
      </c>
      <c r="M82" t="s">
        <v>356</v>
      </c>
      <c r="N82" s="295"/>
      <c r="O82" s="295"/>
    </row>
    <row r="83" spans="12:15" ht="15" customHeight="1">
      <c r="L83" t="s">
        <v>357</v>
      </c>
      <c r="M83" t="s">
        <v>358</v>
      </c>
      <c r="N83" s="295"/>
      <c r="O83" s="295"/>
    </row>
    <row r="84" spans="12:15" ht="15" customHeight="1">
      <c r="L84" t="s">
        <v>359</v>
      </c>
      <c r="M84" t="s">
        <v>360</v>
      </c>
      <c r="N84" s="295"/>
      <c r="O84" s="295"/>
    </row>
    <row r="85" spans="12:15" ht="15" customHeight="1">
      <c r="L85" t="s">
        <v>361</v>
      </c>
      <c r="M85" t="s">
        <v>362</v>
      </c>
      <c r="N85" s="295"/>
      <c r="O85" s="295"/>
    </row>
    <row r="86" spans="12:15" ht="15" customHeight="1">
      <c r="L86" t="s">
        <v>363</v>
      </c>
      <c r="M86" t="s">
        <v>364</v>
      </c>
      <c r="N86" s="295"/>
      <c r="O86" s="295"/>
    </row>
    <row r="87" spans="12:15" ht="15" customHeight="1">
      <c r="L87" t="s">
        <v>365</v>
      </c>
      <c r="M87" t="s">
        <v>366</v>
      </c>
      <c r="N87" s="295"/>
      <c r="O87" s="295"/>
    </row>
    <row r="88" spans="12:15" ht="15" customHeight="1">
      <c r="L88" t="s">
        <v>367</v>
      </c>
      <c r="M88" t="s">
        <v>368</v>
      </c>
      <c r="N88" s="295"/>
      <c r="O88" s="295"/>
    </row>
    <row r="89" spans="12:15" ht="15" customHeight="1">
      <c r="L89" t="s">
        <v>369</v>
      </c>
      <c r="M89" t="s">
        <v>370</v>
      </c>
      <c r="N89" s="295"/>
      <c r="O89" s="295"/>
    </row>
    <row r="90" spans="12:15" ht="15" customHeight="1">
      <c r="L90" t="s">
        <v>371</v>
      </c>
      <c r="M90" t="s">
        <v>372</v>
      </c>
      <c r="N90" s="295"/>
      <c r="O90" s="295"/>
    </row>
    <row r="91" spans="12:15" ht="15" customHeight="1">
      <c r="L91" t="s">
        <v>373</v>
      </c>
      <c r="M91" t="s">
        <v>374</v>
      </c>
      <c r="N91" s="295"/>
      <c r="O91" s="295"/>
    </row>
    <row r="92" spans="12:15" ht="15" customHeight="1">
      <c r="L92" t="s">
        <v>375</v>
      </c>
      <c r="M92" t="s">
        <v>376</v>
      </c>
      <c r="N92" s="295"/>
      <c r="O92" s="295"/>
    </row>
    <row r="93" spans="12:15" ht="15" customHeight="1">
      <c r="L93" t="s">
        <v>377</v>
      </c>
      <c r="M93" t="s">
        <v>378</v>
      </c>
      <c r="N93" s="295"/>
      <c r="O93" s="295"/>
    </row>
    <row r="94" spans="12:15" ht="15" customHeight="1">
      <c r="L94" t="s">
        <v>379</v>
      </c>
      <c r="M94" t="s">
        <v>380</v>
      </c>
      <c r="N94" s="295"/>
      <c r="O94" s="295"/>
    </row>
    <row r="95" spans="12:15" ht="15" customHeight="1">
      <c r="L95" t="s">
        <v>381</v>
      </c>
      <c r="M95" t="s">
        <v>382</v>
      </c>
      <c r="N95" s="295"/>
      <c r="O95" s="295"/>
    </row>
    <row r="96" spans="12:15" ht="15" customHeight="1">
      <c r="L96" t="s">
        <v>383</v>
      </c>
      <c r="M96" t="s">
        <v>384</v>
      </c>
      <c r="N96" s="295"/>
      <c r="O96" s="295"/>
    </row>
    <row r="97" spans="12:15" ht="15" customHeight="1">
      <c r="L97" t="s">
        <v>385</v>
      </c>
      <c r="M97" t="s">
        <v>386</v>
      </c>
      <c r="N97" s="295"/>
      <c r="O97" s="295"/>
    </row>
    <row r="98" spans="12:15" ht="15" customHeight="1">
      <c r="L98" t="s">
        <v>387</v>
      </c>
      <c r="M98" t="s">
        <v>388</v>
      </c>
      <c r="N98" s="295"/>
      <c r="O98" s="295"/>
    </row>
    <row r="99" spans="12:15" ht="15" customHeight="1">
      <c r="L99" t="s">
        <v>389</v>
      </c>
      <c r="M99" t="s">
        <v>390</v>
      </c>
      <c r="N99" s="295"/>
      <c r="O99" s="295"/>
    </row>
    <row r="100" spans="12:15" ht="15" customHeight="1">
      <c r="L100" t="s">
        <v>391</v>
      </c>
      <c r="M100" t="s">
        <v>392</v>
      </c>
      <c r="N100" s="295"/>
      <c r="O100" s="295"/>
    </row>
    <row r="101" spans="12:15" ht="15" customHeight="1">
      <c r="L101" t="s">
        <v>393</v>
      </c>
      <c r="M101" t="s">
        <v>394</v>
      </c>
      <c r="N101" s="295"/>
      <c r="O101" s="295"/>
    </row>
    <row r="102" spans="12:15" ht="15" customHeight="1">
      <c r="L102" t="s">
        <v>395</v>
      </c>
      <c r="M102" t="s">
        <v>396</v>
      </c>
      <c r="N102" s="295"/>
      <c r="O102" s="295"/>
    </row>
    <row r="103" spans="12:15" ht="15" customHeight="1">
      <c r="L103" t="s">
        <v>397</v>
      </c>
      <c r="M103" t="s">
        <v>398</v>
      </c>
      <c r="N103" s="295"/>
      <c r="O103" s="295"/>
    </row>
    <row r="104" spans="12:15" ht="15" customHeight="1">
      <c r="L104" t="s">
        <v>399</v>
      </c>
      <c r="M104" t="s">
        <v>400</v>
      </c>
      <c r="N104" s="295"/>
      <c r="O104" s="295"/>
    </row>
    <row r="105" spans="12:15" ht="15" customHeight="1">
      <c r="L105" t="s">
        <v>401</v>
      </c>
      <c r="M105" t="s">
        <v>402</v>
      </c>
      <c r="N105" s="295"/>
      <c r="O105" s="295"/>
    </row>
    <row r="106" spans="12:15" ht="15" customHeight="1">
      <c r="L106" t="s">
        <v>403</v>
      </c>
      <c r="M106" t="s">
        <v>404</v>
      </c>
      <c r="N106" s="295"/>
      <c r="O106" s="295"/>
    </row>
    <row r="107" spans="12:15" ht="15" customHeight="1">
      <c r="L107" t="s">
        <v>405</v>
      </c>
      <c r="M107" t="s">
        <v>406</v>
      </c>
      <c r="N107" s="295"/>
      <c r="O107" s="295"/>
    </row>
    <row r="108" spans="12:15" ht="15" customHeight="1">
      <c r="L108" t="s">
        <v>407</v>
      </c>
      <c r="M108" t="s">
        <v>408</v>
      </c>
      <c r="N108" s="295"/>
      <c r="O108" s="295"/>
    </row>
    <row r="109" spans="12:15" ht="15" customHeight="1">
      <c r="L109" t="s">
        <v>409</v>
      </c>
      <c r="M109" t="s">
        <v>410</v>
      </c>
      <c r="N109" s="295"/>
      <c r="O109" s="295"/>
    </row>
    <row r="110" spans="12:15" ht="15" customHeight="1">
      <c r="L110" t="s">
        <v>411</v>
      </c>
      <c r="M110" t="s">
        <v>412</v>
      </c>
      <c r="N110" s="295"/>
      <c r="O110" s="295"/>
    </row>
    <row r="111" spans="12:15" ht="15" customHeight="1">
      <c r="L111" t="s">
        <v>413</v>
      </c>
      <c r="M111" t="s">
        <v>414</v>
      </c>
      <c r="N111" s="295"/>
      <c r="O111" s="295"/>
    </row>
    <row r="112" spans="12:15" ht="15" customHeight="1">
      <c r="L112" t="s">
        <v>415</v>
      </c>
      <c r="M112" t="s">
        <v>416</v>
      </c>
      <c r="N112" s="295"/>
      <c r="O112" s="295"/>
    </row>
    <row r="113" spans="12:15" ht="15" customHeight="1">
      <c r="L113" t="s">
        <v>417</v>
      </c>
      <c r="M113" t="s">
        <v>418</v>
      </c>
      <c r="N113" s="295"/>
      <c r="O113" s="295"/>
    </row>
    <row r="114" spans="12:15" ht="15" customHeight="1">
      <c r="L114" t="s">
        <v>419</v>
      </c>
      <c r="M114" t="s">
        <v>420</v>
      </c>
      <c r="N114" s="295"/>
      <c r="O114" s="295"/>
    </row>
    <row r="115" spans="12:15" ht="15" customHeight="1">
      <c r="L115" t="s">
        <v>421</v>
      </c>
      <c r="M115" t="s">
        <v>422</v>
      </c>
      <c r="N115" s="295"/>
      <c r="O115" s="295"/>
    </row>
    <row r="116" spans="12:15" ht="15" customHeight="1">
      <c r="L116" t="s">
        <v>423</v>
      </c>
      <c r="M116" t="s">
        <v>424</v>
      </c>
      <c r="N116" s="295"/>
      <c r="O116" s="295"/>
    </row>
    <row r="117" spans="12:15" ht="15" customHeight="1">
      <c r="L117" t="s">
        <v>425</v>
      </c>
      <c r="M117" t="s">
        <v>426</v>
      </c>
      <c r="N117" s="295"/>
      <c r="O117" s="295"/>
    </row>
    <row r="118" spans="12:15" ht="15" customHeight="1">
      <c r="L118" t="s">
        <v>427</v>
      </c>
      <c r="M118" t="s">
        <v>428</v>
      </c>
      <c r="N118" s="295"/>
      <c r="O118" s="295"/>
    </row>
    <row r="119" spans="12:15" ht="15" customHeight="1">
      <c r="L119" t="s">
        <v>429</v>
      </c>
      <c r="M119" t="s">
        <v>430</v>
      </c>
      <c r="N119" s="295"/>
      <c r="O119" s="295"/>
    </row>
    <row r="120" spans="12:15" ht="15" customHeight="1">
      <c r="L120" t="s">
        <v>431</v>
      </c>
      <c r="M120" t="s">
        <v>432</v>
      </c>
      <c r="N120" s="295"/>
      <c r="O120" s="295"/>
    </row>
    <row r="121" spans="12:15" ht="15" customHeight="1">
      <c r="L121" t="s">
        <v>433</v>
      </c>
      <c r="M121" t="s">
        <v>434</v>
      </c>
      <c r="N121" s="295"/>
      <c r="O121" s="295"/>
    </row>
    <row r="122" spans="12:15" ht="15" customHeight="1">
      <c r="L122" t="s">
        <v>435</v>
      </c>
      <c r="M122" t="s">
        <v>436</v>
      </c>
      <c r="N122" s="295"/>
      <c r="O122" s="295"/>
    </row>
    <row r="123" spans="12:15" ht="15" customHeight="1">
      <c r="L123" t="s">
        <v>437</v>
      </c>
      <c r="M123" t="s">
        <v>438</v>
      </c>
      <c r="N123" s="295"/>
      <c r="O123" s="295"/>
    </row>
    <row r="124" spans="12:15" ht="15" customHeight="1">
      <c r="L124" t="s">
        <v>439</v>
      </c>
      <c r="M124" t="s">
        <v>440</v>
      </c>
      <c r="N124" s="295"/>
      <c r="O124" s="295"/>
    </row>
    <row r="125" spans="12:15" ht="15" customHeight="1">
      <c r="L125" t="s">
        <v>441</v>
      </c>
      <c r="M125" t="s">
        <v>442</v>
      </c>
      <c r="N125" s="295"/>
      <c r="O125" s="295"/>
    </row>
    <row r="126" spans="12:15" ht="15" customHeight="1">
      <c r="L126" t="s">
        <v>443</v>
      </c>
      <c r="M126" t="s">
        <v>444</v>
      </c>
      <c r="N126" s="295"/>
      <c r="O126" s="295"/>
    </row>
    <row r="127" spans="12:15" ht="15" customHeight="1">
      <c r="L127" t="s">
        <v>445</v>
      </c>
      <c r="M127" t="s">
        <v>446</v>
      </c>
      <c r="N127" s="295"/>
      <c r="O127" s="295"/>
    </row>
    <row r="128" spans="12:15" ht="15" customHeight="1">
      <c r="L128" t="s">
        <v>447</v>
      </c>
      <c r="M128" t="s">
        <v>448</v>
      </c>
      <c r="N128" s="295"/>
      <c r="O128" s="295"/>
    </row>
    <row r="129" spans="12:15" ht="15" customHeight="1">
      <c r="L129" t="s">
        <v>449</v>
      </c>
      <c r="M129" t="s">
        <v>450</v>
      </c>
      <c r="N129" s="295"/>
      <c r="O129" s="295"/>
    </row>
    <row r="130" spans="12:15" ht="15" customHeight="1">
      <c r="L130" t="s">
        <v>451</v>
      </c>
      <c r="M130" t="s">
        <v>452</v>
      </c>
      <c r="N130" s="295"/>
      <c r="O130" s="295"/>
    </row>
    <row r="131" spans="12:15" ht="15" customHeight="1">
      <c r="L131" t="s">
        <v>453</v>
      </c>
      <c r="M131" t="s">
        <v>454</v>
      </c>
      <c r="N131" s="295"/>
      <c r="O131" s="295"/>
    </row>
    <row r="132" spans="12:15" ht="15" customHeight="1">
      <c r="L132" t="s">
        <v>455</v>
      </c>
      <c r="M132" t="s">
        <v>456</v>
      </c>
      <c r="N132" s="295"/>
      <c r="O132" s="295"/>
    </row>
    <row r="133" spans="12:15" ht="15" customHeight="1">
      <c r="L133" t="s">
        <v>457</v>
      </c>
      <c r="M133" t="s">
        <v>458</v>
      </c>
      <c r="N133" s="295"/>
      <c r="O133" s="295"/>
    </row>
    <row r="134" spans="12:15" ht="15" customHeight="1">
      <c r="L134" t="s">
        <v>459</v>
      </c>
      <c r="M134" t="s">
        <v>460</v>
      </c>
      <c r="N134" s="295"/>
      <c r="O134" s="295"/>
    </row>
    <row r="135" spans="12:15" ht="15" customHeight="1">
      <c r="L135" t="s">
        <v>461</v>
      </c>
      <c r="M135" t="s">
        <v>462</v>
      </c>
      <c r="N135" s="295"/>
      <c r="O135" s="295"/>
    </row>
    <row r="136" spans="12:15" ht="15" customHeight="1">
      <c r="L136" t="s">
        <v>463</v>
      </c>
      <c r="M136" t="s">
        <v>464</v>
      </c>
      <c r="N136" s="295"/>
      <c r="O136" s="295"/>
    </row>
    <row r="137" spans="12:15" ht="15" customHeight="1">
      <c r="L137" t="s">
        <v>465</v>
      </c>
      <c r="M137" t="s">
        <v>466</v>
      </c>
      <c r="N137" s="295"/>
      <c r="O137" s="295"/>
    </row>
    <row r="138" spans="12:15" ht="15" customHeight="1">
      <c r="L138" t="s">
        <v>467</v>
      </c>
      <c r="M138" t="s">
        <v>468</v>
      </c>
      <c r="N138" s="295"/>
      <c r="O138" s="295"/>
    </row>
    <row r="139" spans="12:15" ht="15" customHeight="1">
      <c r="L139" t="s">
        <v>469</v>
      </c>
      <c r="M139" t="s">
        <v>470</v>
      </c>
      <c r="N139" s="295"/>
      <c r="O139" s="295"/>
    </row>
    <row r="140" spans="12:15" ht="15" customHeight="1">
      <c r="L140" t="s">
        <v>471</v>
      </c>
      <c r="M140" t="s">
        <v>472</v>
      </c>
      <c r="N140" s="295"/>
      <c r="O140" s="295"/>
    </row>
    <row r="141" spans="12:15" ht="15" customHeight="1">
      <c r="L141" t="s">
        <v>473</v>
      </c>
      <c r="M141" t="s">
        <v>474</v>
      </c>
      <c r="N141" s="295"/>
      <c r="O141" s="295"/>
    </row>
    <row r="142" spans="12:15" ht="15" customHeight="1">
      <c r="L142" t="s">
        <v>475</v>
      </c>
      <c r="M142" t="s">
        <v>476</v>
      </c>
      <c r="N142" s="295"/>
      <c r="O142" s="295"/>
    </row>
    <row r="143" spans="12:15" ht="15" customHeight="1">
      <c r="L143" t="s">
        <v>477</v>
      </c>
      <c r="M143" t="s">
        <v>478</v>
      </c>
      <c r="N143" s="295"/>
      <c r="O143" s="295"/>
    </row>
    <row r="144" spans="12:15" ht="15" customHeight="1">
      <c r="L144" t="s">
        <v>479</v>
      </c>
      <c r="M144" t="s">
        <v>480</v>
      </c>
      <c r="N144" s="295"/>
      <c r="O144" s="295"/>
    </row>
    <row r="145" spans="12:15" ht="15" customHeight="1">
      <c r="L145" t="s">
        <v>481</v>
      </c>
      <c r="M145" t="s">
        <v>482</v>
      </c>
      <c r="N145" s="295"/>
      <c r="O145" s="295"/>
    </row>
    <row r="146" spans="12:15" ht="15" customHeight="1">
      <c r="L146" t="s">
        <v>483</v>
      </c>
      <c r="M146" t="s">
        <v>484</v>
      </c>
      <c r="N146" s="295"/>
      <c r="O146" s="295"/>
    </row>
    <row r="147" spans="12:15" ht="15" customHeight="1">
      <c r="L147" t="s">
        <v>485</v>
      </c>
      <c r="M147" t="s">
        <v>486</v>
      </c>
      <c r="N147" s="295"/>
      <c r="O147" s="295"/>
    </row>
    <row r="148" spans="12:15" ht="15" customHeight="1">
      <c r="L148" t="s">
        <v>487</v>
      </c>
      <c r="M148" t="s">
        <v>488</v>
      </c>
      <c r="N148" s="295"/>
      <c r="O148" s="295"/>
    </row>
    <row r="149" spans="12:15" ht="15" customHeight="1">
      <c r="L149" t="s">
        <v>489</v>
      </c>
      <c r="M149" t="s">
        <v>490</v>
      </c>
      <c r="N149" s="295"/>
      <c r="O149" s="295"/>
    </row>
    <row r="150" spans="12:15" ht="15" customHeight="1">
      <c r="L150" t="s">
        <v>491</v>
      </c>
      <c r="M150" t="s">
        <v>492</v>
      </c>
      <c r="N150" s="295"/>
      <c r="O150" s="295"/>
    </row>
    <row r="151" spans="12:15" ht="15" customHeight="1">
      <c r="L151" t="s">
        <v>493</v>
      </c>
      <c r="M151" t="s">
        <v>494</v>
      </c>
      <c r="N151" s="295"/>
      <c r="O151" s="295"/>
    </row>
    <row r="152" spans="12:15" ht="15" customHeight="1">
      <c r="L152" t="s">
        <v>495</v>
      </c>
      <c r="M152" t="s">
        <v>496</v>
      </c>
      <c r="N152" s="295"/>
      <c r="O152" s="295"/>
    </row>
    <row r="153" spans="12:15" ht="15" customHeight="1">
      <c r="L153" t="s">
        <v>497</v>
      </c>
      <c r="M153" t="s">
        <v>498</v>
      </c>
      <c r="N153" s="295"/>
      <c r="O153" s="295"/>
    </row>
    <row r="154" spans="12:15" ht="15" customHeight="1">
      <c r="L154" t="s">
        <v>499</v>
      </c>
      <c r="M154" t="s">
        <v>500</v>
      </c>
      <c r="N154" s="295"/>
      <c r="O154" s="295"/>
    </row>
    <row r="155" spans="12:15" ht="15" customHeight="1">
      <c r="L155" t="s">
        <v>501</v>
      </c>
      <c r="M155" t="s">
        <v>502</v>
      </c>
      <c r="N155" s="295"/>
      <c r="O155" s="295"/>
    </row>
    <row r="156" spans="12:15" ht="15" customHeight="1">
      <c r="L156" t="s">
        <v>503</v>
      </c>
      <c r="M156" t="s">
        <v>504</v>
      </c>
      <c r="N156" s="295"/>
      <c r="O156" s="295"/>
    </row>
    <row r="157" spans="12:15" ht="15" customHeight="1">
      <c r="L157" t="s">
        <v>505</v>
      </c>
      <c r="M157" t="s">
        <v>506</v>
      </c>
      <c r="N157" s="295"/>
      <c r="O157" s="295"/>
    </row>
    <row r="158" spans="12:15" ht="15" customHeight="1">
      <c r="L158" t="s">
        <v>507</v>
      </c>
      <c r="M158" t="s">
        <v>508</v>
      </c>
      <c r="N158" s="295"/>
      <c r="O158" s="295"/>
    </row>
    <row r="159" spans="12:15" ht="15" customHeight="1">
      <c r="L159" t="s">
        <v>509</v>
      </c>
      <c r="M159" t="s">
        <v>510</v>
      </c>
      <c r="N159" s="295"/>
      <c r="O159" s="295"/>
    </row>
    <row r="160" spans="12:15" ht="15" customHeight="1">
      <c r="L160" t="s">
        <v>511</v>
      </c>
      <c r="M160" t="s">
        <v>512</v>
      </c>
      <c r="N160" s="295"/>
      <c r="O160" s="295"/>
    </row>
    <row r="161" spans="12:15" ht="15" customHeight="1">
      <c r="L161" t="s">
        <v>513</v>
      </c>
      <c r="M161" t="s">
        <v>514</v>
      </c>
      <c r="N161" s="295"/>
      <c r="O161" s="295"/>
    </row>
    <row r="162" spans="12:15" ht="15" customHeight="1">
      <c r="L162" t="s">
        <v>515</v>
      </c>
      <c r="M162" t="s">
        <v>516</v>
      </c>
      <c r="N162" s="295"/>
      <c r="O162" s="295"/>
    </row>
    <row r="163" spans="12:15" ht="15" customHeight="1">
      <c r="L163" t="s">
        <v>517</v>
      </c>
      <c r="M163" t="s">
        <v>518</v>
      </c>
      <c r="N163" s="295"/>
      <c r="O163" s="295"/>
    </row>
    <row r="164" spans="12:15" ht="15" customHeight="1">
      <c r="L164" t="s">
        <v>519</v>
      </c>
      <c r="M164" t="s">
        <v>520</v>
      </c>
      <c r="N164" s="295"/>
      <c r="O164" s="295"/>
    </row>
    <row r="165" spans="12:15" ht="15" customHeight="1">
      <c r="L165" t="s">
        <v>521</v>
      </c>
      <c r="M165" t="s">
        <v>522</v>
      </c>
      <c r="N165" s="295"/>
      <c r="O165" s="295"/>
    </row>
    <row r="166" spans="12:15" ht="15" customHeight="1">
      <c r="L166" t="s">
        <v>523</v>
      </c>
      <c r="M166" t="s">
        <v>524</v>
      </c>
      <c r="N166" s="295"/>
      <c r="O166" s="295"/>
    </row>
    <row r="167" spans="12:15" ht="15" customHeight="1">
      <c r="L167" t="s">
        <v>525</v>
      </c>
      <c r="M167" t="s">
        <v>526</v>
      </c>
      <c r="N167" s="295"/>
      <c r="O167" s="295"/>
    </row>
    <row r="168" spans="12:15" ht="15" customHeight="1">
      <c r="L168" t="s">
        <v>527</v>
      </c>
      <c r="M168" t="s">
        <v>528</v>
      </c>
      <c r="N168" s="295"/>
      <c r="O168" s="295"/>
    </row>
    <row r="169" spans="12:15" ht="15" customHeight="1">
      <c r="L169" t="s">
        <v>529</v>
      </c>
      <c r="M169" t="s">
        <v>530</v>
      </c>
      <c r="N169" s="295"/>
      <c r="O169" s="295"/>
    </row>
    <row r="170" spans="12:15" ht="15" customHeight="1">
      <c r="L170" t="s">
        <v>531</v>
      </c>
      <c r="M170" t="s">
        <v>532</v>
      </c>
      <c r="N170" s="295"/>
      <c r="O170" s="295"/>
    </row>
    <row r="171" spans="12:15" ht="15" customHeight="1">
      <c r="L171" t="s">
        <v>533</v>
      </c>
      <c r="M171" t="s">
        <v>534</v>
      </c>
      <c r="N171" s="295"/>
      <c r="O171" s="295"/>
    </row>
    <row r="172" spans="12:15" ht="15" customHeight="1">
      <c r="L172" t="s">
        <v>535</v>
      </c>
      <c r="M172" t="s">
        <v>536</v>
      </c>
      <c r="N172" s="295"/>
      <c r="O172" s="295"/>
    </row>
    <row r="173" spans="12:15" ht="15" customHeight="1">
      <c r="L173" t="s">
        <v>537</v>
      </c>
      <c r="M173" t="s">
        <v>538</v>
      </c>
      <c r="N173" s="295"/>
      <c r="O173" s="295"/>
    </row>
    <row r="174" spans="12:15" ht="15" customHeight="1">
      <c r="L174" t="s">
        <v>539</v>
      </c>
      <c r="M174" t="s">
        <v>540</v>
      </c>
      <c r="N174" s="295"/>
      <c r="O174" s="295"/>
    </row>
    <row r="175" spans="12:15" ht="15" customHeight="1">
      <c r="L175" t="s">
        <v>541</v>
      </c>
      <c r="M175" t="s">
        <v>542</v>
      </c>
      <c r="N175" s="295"/>
      <c r="O175" s="295"/>
    </row>
    <row r="176" spans="12:15" ht="15" customHeight="1">
      <c r="L176" t="s">
        <v>543</v>
      </c>
      <c r="M176" t="s">
        <v>544</v>
      </c>
      <c r="N176" s="295"/>
      <c r="O176" s="295"/>
    </row>
    <row r="177" spans="12:15" ht="15" customHeight="1">
      <c r="L177" t="s">
        <v>545</v>
      </c>
      <c r="M177" t="s">
        <v>546</v>
      </c>
      <c r="N177" s="295"/>
      <c r="O177" s="295"/>
    </row>
    <row r="178" spans="12:15" ht="15" customHeight="1">
      <c r="L178" t="s">
        <v>547</v>
      </c>
      <c r="M178" t="s">
        <v>548</v>
      </c>
      <c r="N178" s="295"/>
      <c r="O178" s="295"/>
    </row>
    <row r="179" spans="12:15" ht="15" customHeight="1">
      <c r="L179" t="s">
        <v>549</v>
      </c>
      <c r="M179" t="s">
        <v>550</v>
      </c>
      <c r="N179" s="295"/>
      <c r="O179" s="295"/>
    </row>
    <row r="180" spans="12:15" ht="15" customHeight="1">
      <c r="L180" t="s">
        <v>551</v>
      </c>
      <c r="M180" t="s">
        <v>552</v>
      </c>
      <c r="N180" s="295"/>
      <c r="O180" s="295"/>
    </row>
    <row r="181" spans="12:15" ht="15" customHeight="1">
      <c r="L181" t="s">
        <v>553</v>
      </c>
      <c r="M181" t="s">
        <v>554</v>
      </c>
      <c r="N181" s="295"/>
      <c r="O181" s="295"/>
    </row>
    <row r="182" spans="12:15" ht="15" customHeight="1">
      <c r="L182" t="s">
        <v>555</v>
      </c>
      <c r="M182" t="s">
        <v>556</v>
      </c>
      <c r="N182" s="295"/>
      <c r="O182" s="295"/>
    </row>
    <row r="183" spans="12:15" ht="15" customHeight="1">
      <c r="L183" t="s">
        <v>557</v>
      </c>
      <c r="M183" t="s">
        <v>558</v>
      </c>
      <c r="N183" s="295"/>
      <c r="O183" s="295"/>
    </row>
    <row r="184" spans="12:15" ht="15" customHeight="1">
      <c r="L184" t="s">
        <v>559</v>
      </c>
      <c r="M184" t="s">
        <v>560</v>
      </c>
      <c r="N184" s="295"/>
      <c r="O184" s="295"/>
    </row>
    <row r="185" spans="12:15" ht="15" customHeight="1">
      <c r="L185" t="s">
        <v>561</v>
      </c>
      <c r="M185" t="s">
        <v>562</v>
      </c>
      <c r="N185" s="295"/>
      <c r="O185" s="295"/>
    </row>
    <row r="186" spans="12:15" ht="15" customHeight="1">
      <c r="L186" t="s">
        <v>563</v>
      </c>
      <c r="M186" t="s">
        <v>564</v>
      </c>
      <c r="N186" s="295"/>
      <c r="O186" s="295"/>
    </row>
    <row r="187" spans="12:15" ht="15" customHeight="1">
      <c r="L187" t="s">
        <v>565</v>
      </c>
      <c r="M187" t="s">
        <v>566</v>
      </c>
      <c r="N187" s="295"/>
      <c r="O187" s="295"/>
    </row>
    <row r="188" spans="12:15" ht="15" customHeight="1">
      <c r="L188" t="s">
        <v>567</v>
      </c>
      <c r="M188" t="s">
        <v>568</v>
      </c>
      <c r="N188" s="295"/>
      <c r="O188" s="295"/>
    </row>
    <row r="189" spans="12:15" ht="15" customHeight="1">
      <c r="L189" t="s">
        <v>569</v>
      </c>
      <c r="M189" t="s">
        <v>570</v>
      </c>
      <c r="N189" s="295"/>
      <c r="O189" s="295"/>
    </row>
    <row r="190" spans="12:15" ht="15" customHeight="1">
      <c r="L190" t="s">
        <v>571</v>
      </c>
      <c r="M190" t="s">
        <v>572</v>
      </c>
      <c r="N190" s="295"/>
      <c r="O190" s="295"/>
    </row>
    <row r="191" spans="12:15" ht="15" customHeight="1">
      <c r="L191" t="s">
        <v>573</v>
      </c>
      <c r="M191" t="s">
        <v>574</v>
      </c>
      <c r="N191" s="295"/>
      <c r="O191" s="295"/>
    </row>
    <row r="192" spans="12:15" ht="15" customHeight="1">
      <c r="L192" t="s">
        <v>575</v>
      </c>
      <c r="M192" t="s">
        <v>576</v>
      </c>
      <c r="N192" s="295"/>
      <c r="O192" s="295"/>
    </row>
    <row r="193" spans="12:15" ht="15" customHeight="1">
      <c r="L193" t="s">
        <v>577</v>
      </c>
      <c r="M193" t="s">
        <v>578</v>
      </c>
      <c r="N193" s="295"/>
      <c r="O193" s="295"/>
    </row>
    <row r="194" spans="12:15" ht="15" customHeight="1">
      <c r="L194" t="s">
        <v>579</v>
      </c>
      <c r="M194" t="s">
        <v>580</v>
      </c>
      <c r="N194" s="295"/>
      <c r="O194" s="295"/>
    </row>
    <row r="195" spans="12:15" ht="15" customHeight="1">
      <c r="L195" t="s">
        <v>581</v>
      </c>
      <c r="M195" t="s">
        <v>582</v>
      </c>
      <c r="N195" s="295"/>
      <c r="O195" s="295"/>
    </row>
    <row r="196" spans="12:15" ht="15" customHeight="1">
      <c r="L196" t="s">
        <v>583</v>
      </c>
      <c r="M196" t="s">
        <v>584</v>
      </c>
      <c r="N196" s="295"/>
      <c r="O196" s="295"/>
    </row>
    <row r="197" spans="12:15" ht="15" customHeight="1">
      <c r="L197" t="s">
        <v>585</v>
      </c>
      <c r="M197" t="s">
        <v>586</v>
      </c>
      <c r="N197" s="295"/>
      <c r="O197" s="295"/>
    </row>
    <row r="198" spans="12:15" ht="15" customHeight="1">
      <c r="L198" t="s">
        <v>587</v>
      </c>
      <c r="M198" t="s">
        <v>588</v>
      </c>
      <c r="N198" s="295"/>
      <c r="O198" s="295"/>
    </row>
    <row r="199" spans="12:15" ht="15" customHeight="1">
      <c r="L199" t="s">
        <v>589</v>
      </c>
      <c r="M199" t="s">
        <v>590</v>
      </c>
      <c r="N199" s="295"/>
      <c r="O199" s="295"/>
    </row>
    <row r="200" spans="12:15" ht="15" customHeight="1">
      <c r="L200" t="s">
        <v>591</v>
      </c>
      <c r="M200" t="s">
        <v>592</v>
      </c>
      <c r="N200" s="295"/>
      <c r="O200" s="295"/>
    </row>
    <row r="201" spans="12:15" ht="15" customHeight="1">
      <c r="L201" t="s">
        <v>593</v>
      </c>
      <c r="M201" t="s">
        <v>594</v>
      </c>
      <c r="N201" s="295"/>
      <c r="O201" s="295"/>
    </row>
    <row r="202" spans="12:15" ht="15" customHeight="1">
      <c r="L202" t="s">
        <v>595</v>
      </c>
      <c r="M202" t="s">
        <v>596</v>
      </c>
      <c r="N202" s="295"/>
      <c r="O202" s="295"/>
    </row>
    <row r="203" spans="12:15" ht="15" customHeight="1">
      <c r="L203" t="s">
        <v>597</v>
      </c>
      <c r="M203" t="s">
        <v>598</v>
      </c>
      <c r="N203" s="295"/>
      <c r="O203" s="295"/>
    </row>
    <row r="204" spans="12:15" ht="15" customHeight="1">
      <c r="L204" t="s">
        <v>599</v>
      </c>
      <c r="M204" t="s">
        <v>600</v>
      </c>
      <c r="N204" s="295"/>
      <c r="O204" s="295"/>
    </row>
    <row r="205" spans="12:15" ht="15" customHeight="1">
      <c r="L205" t="s">
        <v>601</v>
      </c>
      <c r="M205" t="s">
        <v>602</v>
      </c>
      <c r="N205" s="295"/>
      <c r="O205" s="295"/>
    </row>
    <row r="206" spans="12:15" ht="15" customHeight="1">
      <c r="L206" t="s">
        <v>603</v>
      </c>
      <c r="M206" t="s">
        <v>604</v>
      </c>
      <c r="N206" s="295"/>
      <c r="O206" s="295"/>
    </row>
    <row r="207" spans="12:15" ht="15" customHeight="1">
      <c r="L207" t="s">
        <v>605</v>
      </c>
      <c r="M207" t="s">
        <v>606</v>
      </c>
      <c r="N207" s="295"/>
      <c r="O207" s="295"/>
    </row>
    <row r="208" spans="12:15" ht="15" customHeight="1">
      <c r="L208" t="s">
        <v>607</v>
      </c>
      <c r="M208" t="s">
        <v>608</v>
      </c>
      <c r="N208" s="295"/>
      <c r="O208" s="295"/>
    </row>
    <row r="209" spans="12:15" ht="15" customHeight="1">
      <c r="L209" t="s">
        <v>609</v>
      </c>
      <c r="M209" t="s">
        <v>610</v>
      </c>
      <c r="N209" s="295"/>
      <c r="O209" s="295"/>
    </row>
    <row r="210" spans="12:15" ht="15" customHeight="1">
      <c r="L210" t="s">
        <v>611</v>
      </c>
      <c r="M210" t="s">
        <v>612</v>
      </c>
      <c r="N210" s="295"/>
      <c r="O210" s="295"/>
    </row>
    <row r="211" spans="12:15" ht="15" customHeight="1">
      <c r="L211" t="s">
        <v>613</v>
      </c>
      <c r="M211" t="s">
        <v>614</v>
      </c>
      <c r="N211" s="295"/>
      <c r="O211" s="295"/>
    </row>
    <row r="212" spans="12:15" ht="15" customHeight="1">
      <c r="L212" t="s">
        <v>615</v>
      </c>
      <c r="M212" t="s">
        <v>616</v>
      </c>
      <c r="N212" s="295"/>
      <c r="O212" s="295"/>
    </row>
    <row r="213" spans="12:15" ht="15" customHeight="1">
      <c r="L213" t="s">
        <v>617</v>
      </c>
      <c r="M213" t="s">
        <v>618</v>
      </c>
      <c r="N213" s="295"/>
      <c r="O213" s="295"/>
    </row>
    <row r="214" spans="12:15" ht="15" customHeight="1">
      <c r="L214" t="s">
        <v>619</v>
      </c>
      <c r="M214" t="s">
        <v>620</v>
      </c>
      <c r="N214" s="295"/>
      <c r="O214" s="295"/>
    </row>
    <row r="215" spans="12:15" ht="15" customHeight="1">
      <c r="L215" t="s">
        <v>621</v>
      </c>
      <c r="M215" t="s">
        <v>622</v>
      </c>
      <c r="N215" s="295"/>
      <c r="O215" s="295"/>
    </row>
    <row r="216" spans="12:15" ht="15" customHeight="1">
      <c r="L216" t="s">
        <v>623</v>
      </c>
      <c r="M216" t="s">
        <v>624</v>
      </c>
      <c r="N216" s="295"/>
      <c r="O216" s="295"/>
    </row>
    <row r="217" spans="12:15" ht="15" customHeight="1">
      <c r="L217" t="s">
        <v>625</v>
      </c>
      <c r="M217" t="s">
        <v>626</v>
      </c>
      <c r="N217" s="295"/>
      <c r="O217" s="295"/>
    </row>
    <row r="218" spans="12:15" ht="15" customHeight="1">
      <c r="L218" t="s">
        <v>627</v>
      </c>
      <c r="M218" t="s">
        <v>628</v>
      </c>
      <c r="N218" s="295"/>
      <c r="O218" s="295"/>
    </row>
    <row r="219" spans="12:15" ht="15" customHeight="1">
      <c r="L219" t="s">
        <v>629</v>
      </c>
      <c r="M219" t="s">
        <v>630</v>
      </c>
      <c r="N219" s="295"/>
      <c r="O219" s="295"/>
    </row>
    <row r="220" spans="12:15" ht="15" customHeight="1">
      <c r="L220" t="s">
        <v>631</v>
      </c>
      <c r="M220" t="s">
        <v>632</v>
      </c>
      <c r="N220" s="295"/>
      <c r="O220" s="295"/>
    </row>
    <row r="221" spans="12:15" ht="15" customHeight="1">
      <c r="L221" t="s">
        <v>633</v>
      </c>
      <c r="M221" t="s">
        <v>634</v>
      </c>
      <c r="N221" s="295"/>
      <c r="O221" s="295"/>
    </row>
    <row r="222" spans="12:15" ht="15" customHeight="1">
      <c r="L222" t="s">
        <v>635</v>
      </c>
      <c r="M222" t="s">
        <v>636</v>
      </c>
      <c r="N222" s="295"/>
      <c r="O222" s="295"/>
    </row>
    <row r="223" spans="12:15" ht="15" customHeight="1">
      <c r="L223" t="s">
        <v>637</v>
      </c>
      <c r="M223" t="s">
        <v>638</v>
      </c>
      <c r="N223" s="295"/>
      <c r="O223" s="295"/>
    </row>
    <row r="224" spans="12:15" ht="15" customHeight="1">
      <c r="L224" t="s">
        <v>639</v>
      </c>
      <c r="M224" t="s">
        <v>640</v>
      </c>
      <c r="N224" s="295"/>
      <c r="O224" s="295"/>
    </row>
    <row r="225" spans="12:15" ht="15" customHeight="1">
      <c r="L225" t="s">
        <v>641</v>
      </c>
      <c r="M225" t="s">
        <v>642</v>
      </c>
      <c r="N225" s="295"/>
      <c r="O225" s="295"/>
    </row>
    <row r="226" spans="12:15" ht="15" customHeight="1">
      <c r="L226" t="s">
        <v>643</v>
      </c>
      <c r="M226" t="s">
        <v>644</v>
      </c>
      <c r="N226" s="295"/>
      <c r="O226" s="295"/>
    </row>
    <row r="227" spans="12:15" ht="15" customHeight="1">
      <c r="L227" t="s">
        <v>645</v>
      </c>
      <c r="M227" t="s">
        <v>646</v>
      </c>
      <c r="N227" s="295"/>
      <c r="O227" s="295"/>
    </row>
    <row r="228" spans="12:15" ht="15" customHeight="1">
      <c r="L228" t="s">
        <v>647</v>
      </c>
      <c r="M228" t="s">
        <v>648</v>
      </c>
      <c r="N228" s="295"/>
      <c r="O228" s="295"/>
    </row>
    <row r="229" spans="12:15" ht="15" customHeight="1">
      <c r="L229" t="s">
        <v>649</v>
      </c>
      <c r="M229" t="s">
        <v>650</v>
      </c>
      <c r="N229" s="295"/>
      <c r="O229" s="295"/>
    </row>
    <row r="230" spans="12:15" ht="15" customHeight="1">
      <c r="L230" t="s">
        <v>651</v>
      </c>
      <c r="M230" t="s">
        <v>652</v>
      </c>
      <c r="N230" s="295"/>
      <c r="O230" s="295"/>
    </row>
    <row r="231" spans="12:15" ht="15" customHeight="1">
      <c r="L231" t="s">
        <v>653</v>
      </c>
      <c r="M231" t="s">
        <v>654</v>
      </c>
      <c r="N231" s="295"/>
      <c r="O231" s="295"/>
    </row>
    <row r="232" spans="12:15" ht="15" customHeight="1">
      <c r="L232" t="s">
        <v>655</v>
      </c>
      <c r="M232" t="s">
        <v>656</v>
      </c>
      <c r="N232" s="295"/>
      <c r="O232" s="295"/>
    </row>
    <row r="233" spans="12:15" ht="15" customHeight="1">
      <c r="L233" t="s">
        <v>657</v>
      </c>
      <c r="M233" t="s">
        <v>658</v>
      </c>
      <c r="N233" s="295"/>
      <c r="O233" s="295"/>
    </row>
    <row r="234" spans="12:15" ht="15" customHeight="1">
      <c r="L234" t="s">
        <v>659</v>
      </c>
      <c r="M234" t="s">
        <v>660</v>
      </c>
      <c r="N234" s="295"/>
      <c r="O234" s="295"/>
    </row>
    <row r="235" spans="12:15" ht="15" customHeight="1">
      <c r="L235" t="s">
        <v>661</v>
      </c>
      <c r="M235" t="s">
        <v>662</v>
      </c>
      <c r="N235" s="295"/>
      <c r="O235" s="295"/>
    </row>
    <row r="236" spans="12:15" ht="15" customHeight="1">
      <c r="L236" t="s">
        <v>663</v>
      </c>
      <c r="M236" t="s">
        <v>664</v>
      </c>
      <c r="N236" s="295"/>
      <c r="O236" s="295"/>
    </row>
    <row r="237" spans="12:15" ht="15" customHeight="1">
      <c r="L237" t="s">
        <v>665</v>
      </c>
      <c r="M237" t="s">
        <v>666</v>
      </c>
      <c r="N237" s="295"/>
      <c r="O237" s="295"/>
    </row>
    <row r="238" spans="12:15" ht="15" customHeight="1">
      <c r="L238" t="s">
        <v>667</v>
      </c>
      <c r="M238" t="s">
        <v>668</v>
      </c>
      <c r="N238" s="295"/>
      <c r="O238" s="295"/>
    </row>
    <row r="239" spans="12:15" ht="15" customHeight="1">
      <c r="L239" t="s">
        <v>669</v>
      </c>
      <c r="M239" t="s">
        <v>670</v>
      </c>
      <c r="N239" s="295"/>
      <c r="O239" s="295"/>
    </row>
    <row r="240" spans="12:15" ht="15" customHeight="1">
      <c r="L240" t="s">
        <v>671</v>
      </c>
      <c r="M240" t="s">
        <v>672</v>
      </c>
      <c r="N240" s="295"/>
      <c r="O240" s="295"/>
    </row>
    <row r="241" spans="12:15" ht="15" customHeight="1">
      <c r="L241" t="s">
        <v>673</v>
      </c>
      <c r="M241" t="s">
        <v>674</v>
      </c>
      <c r="N241" s="295"/>
      <c r="O241" s="295"/>
    </row>
    <row r="242" spans="12:15" ht="15" customHeight="1">
      <c r="L242" t="s">
        <v>675</v>
      </c>
      <c r="M242" t="s">
        <v>676</v>
      </c>
      <c r="N242" s="295"/>
      <c r="O242" s="295"/>
    </row>
    <row r="243" spans="12:15" ht="15" customHeight="1">
      <c r="L243" t="s">
        <v>677</v>
      </c>
      <c r="M243" t="s">
        <v>678</v>
      </c>
      <c r="N243" s="295"/>
      <c r="O243" s="295"/>
    </row>
    <row r="244" spans="12:15" ht="15" customHeight="1">
      <c r="L244" t="s">
        <v>679</v>
      </c>
      <c r="M244" t="s">
        <v>680</v>
      </c>
      <c r="N244" s="295"/>
      <c r="O244" s="295"/>
    </row>
    <row r="245" spans="12:15" ht="15" customHeight="1">
      <c r="L245" t="s">
        <v>681</v>
      </c>
      <c r="M245" t="s">
        <v>682</v>
      </c>
      <c r="N245" s="295"/>
      <c r="O245" s="295"/>
    </row>
    <row r="246" spans="12:15" ht="15" customHeight="1">
      <c r="L246" t="s">
        <v>683</v>
      </c>
      <c r="M246" t="s">
        <v>684</v>
      </c>
      <c r="N246" s="295"/>
      <c r="O246" s="295"/>
    </row>
    <row r="247" spans="12:15" ht="15" customHeight="1">
      <c r="L247" t="s">
        <v>685</v>
      </c>
      <c r="M247" t="s">
        <v>686</v>
      </c>
      <c r="N247" s="295"/>
      <c r="O247" s="295"/>
    </row>
    <row r="248" spans="12:15" ht="15" customHeight="1">
      <c r="L248" t="s">
        <v>687</v>
      </c>
      <c r="M248" t="s">
        <v>688</v>
      </c>
      <c r="N248" s="295"/>
      <c r="O248" s="295"/>
    </row>
    <row r="249" spans="12:15" ht="15" customHeight="1">
      <c r="L249" t="s">
        <v>689</v>
      </c>
      <c r="M249" t="s">
        <v>690</v>
      </c>
      <c r="N249" s="295"/>
      <c r="O249" s="295"/>
    </row>
    <row r="250" spans="12:15" ht="15" customHeight="1">
      <c r="L250" t="s">
        <v>691</v>
      </c>
      <c r="M250" t="s">
        <v>692</v>
      </c>
      <c r="N250" s="295"/>
      <c r="O250" s="295"/>
    </row>
    <row r="251" spans="12:15" ht="15" customHeight="1">
      <c r="L251" t="s">
        <v>693</v>
      </c>
      <c r="M251" t="s">
        <v>694</v>
      </c>
      <c r="N251" s="295"/>
      <c r="O251" s="295"/>
    </row>
    <row r="252" spans="12:15" ht="15" customHeight="1">
      <c r="L252" t="s">
        <v>695</v>
      </c>
      <c r="M252" t="s">
        <v>696</v>
      </c>
      <c r="N252" s="295"/>
      <c r="O252" s="295"/>
    </row>
    <row r="253" spans="12:15" ht="15" customHeight="1">
      <c r="L253" t="s">
        <v>697</v>
      </c>
      <c r="M253" t="s">
        <v>698</v>
      </c>
      <c r="N253" s="295"/>
      <c r="O253" s="295"/>
    </row>
    <row r="254" spans="12:15" ht="15" customHeight="1">
      <c r="L254" t="s">
        <v>699</v>
      </c>
      <c r="M254" t="s">
        <v>700</v>
      </c>
      <c r="N254" s="295"/>
      <c r="O254" s="295"/>
    </row>
    <row r="255" spans="12:15" ht="15" customHeight="1">
      <c r="L255" t="s">
        <v>701</v>
      </c>
      <c r="M255" t="s">
        <v>702</v>
      </c>
      <c r="N255" s="295"/>
      <c r="O255" s="295"/>
    </row>
    <row r="256" spans="12:15" ht="15" customHeight="1">
      <c r="L256" t="s">
        <v>703</v>
      </c>
      <c r="M256" t="s">
        <v>704</v>
      </c>
      <c r="N256" s="295"/>
      <c r="O256" s="295"/>
    </row>
    <row r="257" spans="12:15" ht="15" customHeight="1">
      <c r="L257" t="s">
        <v>705</v>
      </c>
      <c r="M257" t="s">
        <v>706</v>
      </c>
      <c r="N257" s="295"/>
      <c r="O257" s="295"/>
    </row>
    <row r="258" spans="12:15" ht="15" customHeight="1">
      <c r="L258" t="s">
        <v>707</v>
      </c>
      <c r="M258" t="s">
        <v>708</v>
      </c>
      <c r="N258" s="295"/>
      <c r="O258" s="295"/>
    </row>
    <row r="259" spans="12:15" ht="15" customHeight="1">
      <c r="L259" t="s">
        <v>709</v>
      </c>
      <c r="M259" t="s">
        <v>710</v>
      </c>
      <c r="N259" s="295"/>
      <c r="O259" s="295"/>
    </row>
    <row r="260" spans="12:15" ht="15" customHeight="1">
      <c r="L260" t="s">
        <v>711</v>
      </c>
      <c r="M260" t="s">
        <v>712</v>
      </c>
      <c r="N260" s="295"/>
      <c r="O260" s="295"/>
    </row>
    <row r="261" spans="12:15" ht="15" customHeight="1">
      <c r="L261" t="s">
        <v>713</v>
      </c>
      <c r="M261" t="s">
        <v>714</v>
      </c>
      <c r="N261" s="295"/>
      <c r="O261" s="295"/>
    </row>
    <row r="262" spans="12:15" ht="15" customHeight="1">
      <c r="L262" t="s">
        <v>715</v>
      </c>
      <c r="M262" t="s">
        <v>716</v>
      </c>
      <c r="N262" s="295"/>
      <c r="O262" s="295"/>
    </row>
    <row r="263" spans="12:15" ht="15" customHeight="1">
      <c r="L263" t="s">
        <v>717</v>
      </c>
      <c r="M263" t="s">
        <v>718</v>
      </c>
      <c r="N263" s="295"/>
      <c r="O263" s="295"/>
    </row>
    <row r="264" spans="12:15" ht="15" customHeight="1">
      <c r="L264" t="s">
        <v>719</v>
      </c>
      <c r="M264" t="s">
        <v>720</v>
      </c>
      <c r="N264" s="295"/>
      <c r="O264" s="295"/>
    </row>
    <row r="265" spans="12:15" ht="15" customHeight="1">
      <c r="L265" t="s">
        <v>721</v>
      </c>
      <c r="M265" t="s">
        <v>722</v>
      </c>
      <c r="N265" s="295"/>
      <c r="O265" s="295"/>
    </row>
    <row r="266" spans="12:15" ht="15" customHeight="1">
      <c r="L266" t="s">
        <v>723</v>
      </c>
      <c r="M266" t="s">
        <v>724</v>
      </c>
      <c r="N266" s="295"/>
      <c r="O266" s="295"/>
    </row>
    <row r="267" spans="12:15" ht="15" customHeight="1">
      <c r="L267" t="s">
        <v>725</v>
      </c>
      <c r="M267" t="s">
        <v>726</v>
      </c>
      <c r="N267" s="295"/>
      <c r="O267" s="295"/>
    </row>
    <row r="268" spans="12:15" ht="15" customHeight="1">
      <c r="L268" t="s">
        <v>727</v>
      </c>
      <c r="M268" t="s">
        <v>728</v>
      </c>
      <c r="N268" s="295"/>
      <c r="O268" s="295"/>
    </row>
    <row r="269" spans="12:15" ht="15" customHeight="1">
      <c r="L269" t="s">
        <v>729</v>
      </c>
      <c r="M269" t="s">
        <v>730</v>
      </c>
      <c r="N269" s="295"/>
      <c r="O269" s="295"/>
    </row>
    <row r="270" spans="12:15" ht="15" customHeight="1">
      <c r="L270" t="s">
        <v>731</v>
      </c>
      <c r="M270" t="s">
        <v>732</v>
      </c>
      <c r="N270" s="295"/>
      <c r="O270" s="295"/>
    </row>
    <row r="271" spans="12:15" ht="15" customHeight="1">
      <c r="L271" t="s">
        <v>733</v>
      </c>
      <c r="M271" t="s">
        <v>734</v>
      </c>
      <c r="N271" s="295"/>
      <c r="O271" s="295"/>
    </row>
    <row r="272" spans="12:15" ht="15" customHeight="1">
      <c r="L272" t="s">
        <v>735</v>
      </c>
      <c r="M272" t="s">
        <v>736</v>
      </c>
      <c r="N272" s="295"/>
      <c r="O272" s="295"/>
    </row>
    <row r="273" spans="12:15" ht="15" customHeight="1">
      <c r="L273" t="s">
        <v>737</v>
      </c>
      <c r="M273" t="s">
        <v>738</v>
      </c>
      <c r="N273" s="295"/>
      <c r="O273" s="295"/>
    </row>
    <row r="274" spans="12:15" ht="15" customHeight="1">
      <c r="L274" t="s">
        <v>739</v>
      </c>
      <c r="M274" t="s">
        <v>740</v>
      </c>
      <c r="N274" s="295"/>
      <c r="O274" s="295"/>
    </row>
    <row r="275" spans="12:15" ht="15" customHeight="1">
      <c r="L275" t="s">
        <v>741</v>
      </c>
      <c r="M275" t="s">
        <v>742</v>
      </c>
      <c r="N275" s="295"/>
      <c r="O275" s="295"/>
    </row>
    <row r="276" spans="12:15" ht="15" customHeight="1">
      <c r="L276" t="s">
        <v>743</v>
      </c>
      <c r="M276" t="s">
        <v>744</v>
      </c>
      <c r="N276" s="295"/>
      <c r="O276" s="295"/>
    </row>
    <row r="277" spans="12:15" ht="15" customHeight="1">
      <c r="L277" t="s">
        <v>745</v>
      </c>
      <c r="M277" t="s">
        <v>746</v>
      </c>
      <c r="N277" s="295"/>
      <c r="O277" s="295"/>
    </row>
    <row r="278" spans="12:15" ht="15" customHeight="1">
      <c r="L278" t="s">
        <v>747</v>
      </c>
      <c r="M278" t="s">
        <v>748</v>
      </c>
      <c r="N278" s="295"/>
      <c r="O278" s="295"/>
    </row>
    <row r="279" spans="12:15" ht="15" customHeight="1">
      <c r="L279" t="s">
        <v>749</v>
      </c>
      <c r="M279" t="s">
        <v>750</v>
      </c>
      <c r="N279" s="295"/>
      <c r="O279" s="295"/>
    </row>
    <row r="280" spans="12:15" ht="15" customHeight="1">
      <c r="L280" t="s">
        <v>751</v>
      </c>
      <c r="M280" t="s">
        <v>752</v>
      </c>
      <c r="N280" s="295"/>
      <c r="O280" s="295"/>
    </row>
    <row r="281" spans="12:15" ht="15" customHeight="1">
      <c r="L281" t="s">
        <v>753</v>
      </c>
      <c r="M281" t="s">
        <v>754</v>
      </c>
      <c r="N281" s="295"/>
      <c r="O281" s="295"/>
    </row>
    <row r="282" spans="12:15" ht="15" customHeight="1">
      <c r="L282" t="s">
        <v>755</v>
      </c>
      <c r="M282" t="s">
        <v>756</v>
      </c>
      <c r="N282" s="295"/>
      <c r="O282" s="295"/>
    </row>
    <row r="283" spans="12:15" ht="15" customHeight="1">
      <c r="L283" t="s">
        <v>757</v>
      </c>
      <c r="M283" t="s">
        <v>758</v>
      </c>
      <c r="N283" s="295"/>
      <c r="O283" s="295"/>
    </row>
    <row r="284" spans="12:15" ht="15" customHeight="1">
      <c r="L284" t="s">
        <v>759</v>
      </c>
      <c r="M284" t="s">
        <v>760</v>
      </c>
      <c r="N284" s="295"/>
      <c r="O284" s="295"/>
    </row>
    <row r="285" spans="12:15" ht="15" customHeight="1">
      <c r="L285" t="s">
        <v>761</v>
      </c>
      <c r="M285" t="s">
        <v>762</v>
      </c>
      <c r="N285" s="295"/>
      <c r="O285" s="295"/>
    </row>
    <row r="286" spans="12:15" ht="15" customHeight="1">
      <c r="L286" t="s">
        <v>763</v>
      </c>
      <c r="M286" t="s">
        <v>764</v>
      </c>
      <c r="N286" s="295"/>
      <c r="O286" s="295"/>
    </row>
    <row r="287" spans="12:15" ht="15" customHeight="1">
      <c r="L287" t="s">
        <v>765</v>
      </c>
      <c r="M287" t="s">
        <v>766</v>
      </c>
      <c r="N287" s="295"/>
      <c r="O287" s="295"/>
    </row>
    <row r="288" spans="12:15" ht="15" customHeight="1">
      <c r="L288" t="s">
        <v>767</v>
      </c>
      <c r="M288" t="s">
        <v>768</v>
      </c>
      <c r="N288" s="295"/>
      <c r="O288" s="295"/>
    </row>
    <row r="289" spans="12:15" ht="15" customHeight="1">
      <c r="L289" t="s">
        <v>769</v>
      </c>
      <c r="M289" t="s">
        <v>770</v>
      </c>
      <c r="N289" s="295"/>
      <c r="O289" s="295"/>
    </row>
    <row r="290" spans="12:15" ht="15" customHeight="1">
      <c r="L290" t="s">
        <v>771</v>
      </c>
      <c r="M290" t="s">
        <v>772</v>
      </c>
      <c r="N290" s="295"/>
      <c r="O290" s="295"/>
    </row>
    <row r="291" spans="12:15" ht="15" customHeight="1">
      <c r="L291" t="s">
        <v>773</v>
      </c>
      <c r="M291" t="s">
        <v>774</v>
      </c>
      <c r="N291" s="295"/>
      <c r="O291" s="295"/>
    </row>
    <row r="292" spans="12:15" ht="15" customHeight="1">
      <c r="L292" t="s">
        <v>775</v>
      </c>
      <c r="M292" t="s">
        <v>776</v>
      </c>
      <c r="N292" s="295"/>
      <c r="O292" s="295"/>
    </row>
    <row r="293" spans="12:15" ht="15" customHeight="1">
      <c r="L293" t="s">
        <v>777</v>
      </c>
      <c r="M293" t="s">
        <v>778</v>
      </c>
      <c r="N293" s="295"/>
      <c r="O293" s="295"/>
    </row>
    <row r="294" spans="12:15" ht="15" customHeight="1">
      <c r="L294" t="s">
        <v>779</v>
      </c>
      <c r="M294" t="s">
        <v>780</v>
      </c>
      <c r="N294" s="295"/>
      <c r="O294" s="295"/>
    </row>
    <row r="295" spans="12:15" ht="15" customHeight="1">
      <c r="L295" t="s">
        <v>781</v>
      </c>
      <c r="M295" t="s">
        <v>782</v>
      </c>
      <c r="N295" s="295"/>
      <c r="O295" s="295"/>
    </row>
    <row r="296" spans="12:15" ht="15" customHeight="1">
      <c r="L296" t="s">
        <v>783</v>
      </c>
      <c r="M296" t="s">
        <v>784</v>
      </c>
      <c r="N296" s="295"/>
      <c r="O296" s="295"/>
    </row>
    <row r="297" spans="12:15" ht="15" customHeight="1">
      <c r="L297" t="s">
        <v>785</v>
      </c>
      <c r="M297" t="s">
        <v>786</v>
      </c>
      <c r="N297" s="295"/>
      <c r="O297" s="295"/>
    </row>
    <row r="298" spans="12:15" ht="15" customHeight="1">
      <c r="L298" t="s">
        <v>787</v>
      </c>
      <c r="M298" t="s">
        <v>788</v>
      </c>
      <c r="N298" s="295"/>
      <c r="O298" s="295"/>
    </row>
    <row r="299" spans="12:15" ht="15" customHeight="1">
      <c r="L299" t="s">
        <v>789</v>
      </c>
      <c r="M299" t="s">
        <v>790</v>
      </c>
      <c r="N299" s="295"/>
      <c r="O299" s="295"/>
    </row>
    <row r="300" spans="12:15" ht="15" customHeight="1">
      <c r="L300" t="s">
        <v>791</v>
      </c>
      <c r="M300" t="s">
        <v>792</v>
      </c>
      <c r="N300" s="295"/>
      <c r="O300" s="295"/>
    </row>
    <row r="301" spans="12:15" ht="15" customHeight="1">
      <c r="L301" t="s">
        <v>793</v>
      </c>
      <c r="M301" t="s">
        <v>794</v>
      </c>
      <c r="N301" s="295"/>
      <c r="O301" s="295"/>
    </row>
    <row r="302" spans="12:15" ht="15" customHeight="1">
      <c r="L302" t="s">
        <v>795</v>
      </c>
      <c r="M302" t="s">
        <v>796</v>
      </c>
      <c r="N302" s="295"/>
      <c r="O302" s="295"/>
    </row>
    <row r="303" spans="12:15" ht="15" customHeight="1">
      <c r="L303" t="s">
        <v>797</v>
      </c>
      <c r="M303" t="s">
        <v>798</v>
      </c>
      <c r="N303" s="295"/>
      <c r="O303" s="295"/>
    </row>
    <row r="304" spans="12:15" ht="15" customHeight="1">
      <c r="L304" t="s">
        <v>799</v>
      </c>
      <c r="M304" t="s">
        <v>800</v>
      </c>
      <c r="N304" s="295"/>
      <c r="O304" s="295"/>
    </row>
    <row r="305" spans="12:15" ht="15" customHeight="1">
      <c r="L305" t="s">
        <v>801</v>
      </c>
      <c r="M305" t="s">
        <v>802</v>
      </c>
      <c r="N305" s="295"/>
      <c r="O305" s="295"/>
    </row>
    <row r="306" spans="12:15" ht="15" customHeight="1">
      <c r="L306" t="s">
        <v>803</v>
      </c>
      <c r="M306" t="s">
        <v>804</v>
      </c>
      <c r="N306" s="295"/>
      <c r="O306" s="295"/>
    </row>
    <row r="307" spans="12:15" ht="15" customHeight="1">
      <c r="L307" t="s">
        <v>805</v>
      </c>
      <c r="M307" t="s">
        <v>806</v>
      </c>
      <c r="N307" s="295"/>
      <c r="O307" s="295"/>
    </row>
    <row r="308" spans="12:15" ht="15" customHeight="1">
      <c r="L308" t="s">
        <v>807</v>
      </c>
      <c r="M308" t="s">
        <v>808</v>
      </c>
      <c r="N308" s="295"/>
      <c r="O308" s="295"/>
    </row>
    <row r="309" spans="12:15" ht="15" customHeight="1">
      <c r="L309" t="s">
        <v>809</v>
      </c>
      <c r="M309" t="s">
        <v>810</v>
      </c>
      <c r="N309" s="295"/>
      <c r="O309" s="295"/>
    </row>
    <row r="310" spans="12:15" ht="15" customHeight="1">
      <c r="L310" t="s">
        <v>811</v>
      </c>
      <c r="M310" t="s">
        <v>812</v>
      </c>
      <c r="N310" s="295"/>
      <c r="O310" s="295"/>
    </row>
    <row r="311" spans="12:15" ht="15" customHeight="1">
      <c r="L311" t="s">
        <v>813</v>
      </c>
      <c r="M311" t="s">
        <v>814</v>
      </c>
      <c r="N311" s="295"/>
      <c r="O311" s="295"/>
    </row>
    <row r="312" spans="12:15" ht="15" customHeight="1">
      <c r="L312" t="s">
        <v>815</v>
      </c>
      <c r="M312" t="s">
        <v>816</v>
      </c>
      <c r="N312" s="295"/>
      <c r="O312" s="295"/>
    </row>
    <row r="313" spans="12:15" ht="15" customHeight="1">
      <c r="L313" t="s">
        <v>817</v>
      </c>
      <c r="M313" t="s">
        <v>818</v>
      </c>
      <c r="N313" s="295"/>
      <c r="O313" s="295"/>
    </row>
    <row r="314" spans="12:15" ht="15" customHeight="1">
      <c r="L314" t="s">
        <v>819</v>
      </c>
      <c r="M314" t="s">
        <v>820</v>
      </c>
      <c r="N314" s="295"/>
      <c r="O314" s="295"/>
    </row>
    <row r="315" spans="12:15" ht="15" customHeight="1">
      <c r="L315" t="s">
        <v>821</v>
      </c>
      <c r="M315" t="s">
        <v>822</v>
      </c>
      <c r="N315" s="295"/>
      <c r="O315" s="295"/>
    </row>
    <row r="316" spans="12:15" ht="15" customHeight="1">
      <c r="L316" t="s">
        <v>823</v>
      </c>
      <c r="M316" t="s">
        <v>824</v>
      </c>
      <c r="N316" s="295"/>
      <c r="O316" s="295"/>
    </row>
    <row r="317" spans="12:15" ht="15" customHeight="1">
      <c r="L317" t="s">
        <v>825</v>
      </c>
      <c r="M317" t="s">
        <v>826</v>
      </c>
      <c r="N317" s="295"/>
      <c r="O317" s="295"/>
    </row>
    <row r="318" spans="12:15" ht="15" customHeight="1">
      <c r="L318" t="s">
        <v>827</v>
      </c>
      <c r="M318" t="s">
        <v>828</v>
      </c>
      <c r="N318" s="295"/>
      <c r="O318" s="295"/>
    </row>
    <row r="319" spans="12:15" ht="15" customHeight="1">
      <c r="L319" t="s">
        <v>829</v>
      </c>
      <c r="M319" t="s">
        <v>830</v>
      </c>
      <c r="N319" s="295"/>
      <c r="O319" s="295"/>
    </row>
    <row r="320" spans="12:15" ht="15" customHeight="1">
      <c r="L320" t="s">
        <v>831</v>
      </c>
      <c r="M320" t="s">
        <v>832</v>
      </c>
      <c r="N320" s="295"/>
      <c r="O320" s="295"/>
    </row>
    <row r="321" spans="12:15" ht="15" customHeight="1">
      <c r="L321" t="s">
        <v>833</v>
      </c>
      <c r="M321" t="s">
        <v>834</v>
      </c>
      <c r="N321" s="295"/>
      <c r="O321" s="295"/>
    </row>
    <row r="322" spans="12:15" ht="15" customHeight="1">
      <c r="L322" t="s">
        <v>835</v>
      </c>
      <c r="M322" t="s">
        <v>836</v>
      </c>
      <c r="N322" s="295"/>
      <c r="O322" s="295"/>
    </row>
    <row r="323" spans="12:15" ht="15" customHeight="1">
      <c r="L323" t="s">
        <v>837</v>
      </c>
      <c r="M323" t="s">
        <v>838</v>
      </c>
      <c r="N323" s="295"/>
      <c r="O323" s="295"/>
    </row>
    <row r="324" spans="12:15" ht="15" customHeight="1">
      <c r="L324" t="s">
        <v>839</v>
      </c>
      <c r="M324" t="s">
        <v>840</v>
      </c>
      <c r="N324" s="295"/>
      <c r="O324" s="295"/>
    </row>
    <row r="325" spans="12:15" ht="15" customHeight="1">
      <c r="L325" t="s">
        <v>841</v>
      </c>
      <c r="M325" t="s">
        <v>842</v>
      </c>
      <c r="N325" s="295"/>
      <c r="O325" s="295"/>
    </row>
    <row r="326" spans="12:15" ht="15" customHeight="1">
      <c r="L326" t="s">
        <v>843</v>
      </c>
      <c r="M326" t="s">
        <v>844</v>
      </c>
      <c r="N326" s="295"/>
      <c r="O326" s="295"/>
    </row>
    <row r="327" spans="12:15" ht="15" customHeight="1">
      <c r="L327" t="s">
        <v>845</v>
      </c>
      <c r="M327" t="s">
        <v>846</v>
      </c>
      <c r="N327" s="295"/>
      <c r="O327" s="295"/>
    </row>
    <row r="328" spans="12:15" ht="15" customHeight="1">
      <c r="L328" t="s">
        <v>847</v>
      </c>
      <c r="M328" t="s">
        <v>848</v>
      </c>
      <c r="N328" s="295"/>
      <c r="O328" s="295"/>
    </row>
    <row r="329" spans="12:15" ht="15" customHeight="1">
      <c r="L329" t="s">
        <v>849</v>
      </c>
      <c r="M329" t="s">
        <v>850</v>
      </c>
      <c r="N329" s="295"/>
      <c r="O329" s="295"/>
    </row>
    <row r="330" spans="12:15" ht="15" customHeight="1">
      <c r="L330" t="s">
        <v>851</v>
      </c>
      <c r="M330" t="s">
        <v>852</v>
      </c>
      <c r="N330" s="295"/>
      <c r="O330" s="295"/>
    </row>
    <row r="331" spans="12:15" ht="15" customHeight="1">
      <c r="L331" t="s">
        <v>853</v>
      </c>
      <c r="M331" t="s">
        <v>854</v>
      </c>
      <c r="N331" s="295"/>
      <c r="O331" s="295"/>
    </row>
    <row r="332" spans="12:15" ht="15" customHeight="1">
      <c r="L332" t="s">
        <v>855</v>
      </c>
      <c r="M332" t="s">
        <v>856</v>
      </c>
      <c r="N332" s="295"/>
      <c r="O332" s="295"/>
    </row>
    <row r="333" spans="12:15" ht="15" customHeight="1">
      <c r="L333" t="s">
        <v>857</v>
      </c>
      <c r="M333" t="s">
        <v>858</v>
      </c>
      <c r="N333" s="295"/>
      <c r="O333" s="295"/>
    </row>
    <row r="334" spans="12:15" ht="15" customHeight="1">
      <c r="L334" t="s">
        <v>859</v>
      </c>
      <c r="M334" t="s">
        <v>860</v>
      </c>
      <c r="N334" s="295"/>
      <c r="O334" s="295"/>
    </row>
    <row r="335" spans="12:15" ht="15" customHeight="1">
      <c r="L335" t="s">
        <v>861</v>
      </c>
      <c r="M335" t="s">
        <v>862</v>
      </c>
      <c r="N335" s="295"/>
      <c r="O335" s="295"/>
    </row>
    <row r="336" spans="12:15" ht="15" customHeight="1">
      <c r="L336" t="s">
        <v>863</v>
      </c>
      <c r="M336" t="s">
        <v>864</v>
      </c>
      <c r="N336" s="295"/>
      <c r="O336" s="295"/>
    </row>
    <row r="337" spans="12:15" ht="15" customHeight="1">
      <c r="L337" t="s">
        <v>865</v>
      </c>
      <c r="M337" t="s">
        <v>866</v>
      </c>
      <c r="N337" s="295"/>
      <c r="O337" s="295"/>
    </row>
    <row r="338" spans="12:15" ht="15" customHeight="1">
      <c r="L338" t="s">
        <v>867</v>
      </c>
      <c r="M338" t="s">
        <v>868</v>
      </c>
      <c r="N338" s="295"/>
      <c r="O338" s="295"/>
    </row>
    <row r="339" spans="12:15" ht="15" customHeight="1">
      <c r="L339" t="s">
        <v>869</v>
      </c>
      <c r="M339" t="s">
        <v>870</v>
      </c>
      <c r="N339" s="295"/>
      <c r="O339" s="295"/>
    </row>
    <row r="340" spans="12:15" ht="15" customHeight="1">
      <c r="L340" t="s">
        <v>871</v>
      </c>
      <c r="M340" t="s">
        <v>872</v>
      </c>
      <c r="N340" s="295"/>
      <c r="O340" s="295"/>
    </row>
    <row r="341" spans="12:15" ht="15" customHeight="1">
      <c r="L341" t="s">
        <v>873</v>
      </c>
      <c r="M341" t="s">
        <v>874</v>
      </c>
      <c r="N341" s="295"/>
      <c r="O341" s="295"/>
    </row>
    <row r="342" spans="12:15" ht="15" customHeight="1">
      <c r="L342" t="s">
        <v>875</v>
      </c>
      <c r="M342" t="s">
        <v>876</v>
      </c>
      <c r="N342" s="295"/>
      <c r="O342" s="295"/>
    </row>
    <row r="343" spans="12:15" ht="15" customHeight="1">
      <c r="L343" t="s">
        <v>877</v>
      </c>
      <c r="M343" t="s">
        <v>878</v>
      </c>
      <c r="N343" s="295"/>
      <c r="O343" s="295"/>
    </row>
    <row r="344" spans="12:15" ht="15" customHeight="1">
      <c r="L344" t="s">
        <v>879</v>
      </c>
      <c r="M344" t="s">
        <v>880</v>
      </c>
      <c r="N344" s="295"/>
      <c r="O344" s="295"/>
    </row>
    <row r="345" spans="12:15" ht="15" customHeight="1">
      <c r="L345" t="s">
        <v>881</v>
      </c>
      <c r="M345" t="s">
        <v>882</v>
      </c>
      <c r="N345" s="295"/>
      <c r="O345" s="295"/>
    </row>
    <row r="346" spans="12:15" ht="15" customHeight="1">
      <c r="L346" t="s">
        <v>883</v>
      </c>
      <c r="M346" t="s">
        <v>884</v>
      </c>
      <c r="N346" s="295"/>
      <c r="O346" s="295"/>
    </row>
    <row r="347" spans="12:15" ht="15" customHeight="1">
      <c r="L347" t="s">
        <v>885</v>
      </c>
      <c r="M347" t="s">
        <v>886</v>
      </c>
      <c r="N347" s="295"/>
      <c r="O347" s="295"/>
    </row>
    <row r="348" spans="12:15" ht="15" customHeight="1">
      <c r="L348" t="s">
        <v>887</v>
      </c>
      <c r="M348" t="s">
        <v>888</v>
      </c>
      <c r="N348" s="295"/>
      <c r="O348" s="295"/>
    </row>
    <row r="349" spans="12:15" ht="15" customHeight="1">
      <c r="L349" t="s">
        <v>889</v>
      </c>
      <c r="M349" t="s">
        <v>890</v>
      </c>
      <c r="N349" s="295"/>
      <c r="O349" s="295"/>
    </row>
    <row r="350" spans="12:15" ht="15" customHeight="1">
      <c r="L350" t="s">
        <v>891</v>
      </c>
      <c r="M350" t="s">
        <v>892</v>
      </c>
      <c r="N350" s="295"/>
      <c r="O350" s="295"/>
    </row>
    <row r="351" spans="12:15" ht="15" customHeight="1">
      <c r="L351" t="s">
        <v>893</v>
      </c>
      <c r="M351" t="s">
        <v>894</v>
      </c>
      <c r="N351" s="295"/>
      <c r="O351" s="295"/>
    </row>
    <row r="352" spans="12:15" ht="15" customHeight="1">
      <c r="L352" t="s">
        <v>895</v>
      </c>
      <c r="M352" t="s">
        <v>896</v>
      </c>
      <c r="N352" s="295"/>
      <c r="O352" s="295"/>
    </row>
    <row r="353" spans="12:15" ht="15" customHeight="1">
      <c r="L353" t="s">
        <v>897</v>
      </c>
      <c r="M353" t="s">
        <v>898</v>
      </c>
      <c r="N353" s="295"/>
      <c r="O353" s="295"/>
    </row>
    <row r="354" spans="12:15" ht="15" customHeight="1">
      <c r="L354" t="s">
        <v>899</v>
      </c>
      <c r="M354" t="s">
        <v>900</v>
      </c>
      <c r="N354" s="295"/>
      <c r="O354" s="295"/>
    </row>
    <row r="355" spans="12:15" ht="15" customHeight="1">
      <c r="L355" t="s">
        <v>901</v>
      </c>
      <c r="M355" t="s">
        <v>902</v>
      </c>
      <c r="N355" s="295"/>
      <c r="O355" s="295"/>
    </row>
    <row r="356" spans="12:15" ht="15" customHeight="1">
      <c r="L356" t="s">
        <v>903</v>
      </c>
      <c r="M356" t="s">
        <v>904</v>
      </c>
      <c r="N356" s="295"/>
      <c r="O356" s="295"/>
    </row>
    <row r="357" spans="12:15" ht="15" customHeight="1">
      <c r="L357" t="s">
        <v>905</v>
      </c>
      <c r="M357" t="s">
        <v>906</v>
      </c>
      <c r="N357" s="295"/>
      <c r="O357" s="295"/>
    </row>
    <row r="358" spans="12:15" ht="15" customHeight="1">
      <c r="L358" t="s">
        <v>907</v>
      </c>
      <c r="M358" t="s">
        <v>908</v>
      </c>
      <c r="N358" s="295"/>
      <c r="O358" s="295"/>
    </row>
    <row r="359" spans="12:15" ht="15" customHeight="1">
      <c r="L359" t="s">
        <v>909</v>
      </c>
      <c r="M359" t="s">
        <v>910</v>
      </c>
      <c r="N359" s="295"/>
      <c r="O359" s="295"/>
    </row>
    <row r="360" spans="12:15" ht="15" customHeight="1">
      <c r="L360" t="s">
        <v>911</v>
      </c>
      <c r="M360" t="s">
        <v>912</v>
      </c>
      <c r="N360" s="295"/>
      <c r="O360" s="295"/>
    </row>
    <row r="361" spans="12:15" ht="15" customHeight="1">
      <c r="L361" t="s">
        <v>913</v>
      </c>
      <c r="M361" t="s">
        <v>914</v>
      </c>
      <c r="N361" s="295"/>
      <c r="O361" s="295"/>
    </row>
    <row r="362" spans="12:15" ht="15" customHeight="1">
      <c r="L362" t="s">
        <v>915</v>
      </c>
      <c r="M362" t="s">
        <v>916</v>
      </c>
      <c r="N362" s="295"/>
      <c r="O362" s="295"/>
    </row>
    <row r="363" spans="12:15" ht="15" customHeight="1">
      <c r="L363" t="s">
        <v>917</v>
      </c>
      <c r="M363" t="s">
        <v>918</v>
      </c>
      <c r="N363" s="295"/>
      <c r="O363" s="295"/>
    </row>
    <row r="364" spans="12:15" ht="15" customHeight="1">
      <c r="L364" t="s">
        <v>919</v>
      </c>
      <c r="M364" t="s">
        <v>920</v>
      </c>
      <c r="N364" s="295"/>
      <c r="O364" s="295"/>
    </row>
    <row r="365" spans="12:15" ht="15" customHeight="1">
      <c r="L365" t="s">
        <v>921</v>
      </c>
      <c r="M365" t="s">
        <v>922</v>
      </c>
      <c r="N365" s="295"/>
      <c r="O365" s="295"/>
    </row>
    <row r="366" spans="12:15" ht="15" customHeight="1">
      <c r="L366" t="s">
        <v>923</v>
      </c>
      <c r="M366" t="s">
        <v>924</v>
      </c>
      <c r="N366" s="295"/>
      <c r="O366" s="295"/>
    </row>
    <row r="367" spans="12:15" ht="15" customHeight="1">
      <c r="L367" t="s">
        <v>925</v>
      </c>
      <c r="M367" t="s">
        <v>926</v>
      </c>
      <c r="N367" s="295"/>
      <c r="O367" s="295"/>
    </row>
    <row r="368" spans="12:15" ht="15" customHeight="1">
      <c r="L368" t="s">
        <v>927</v>
      </c>
      <c r="M368" t="s">
        <v>928</v>
      </c>
      <c r="N368" s="295"/>
      <c r="O368" s="295"/>
    </row>
    <row r="369" spans="12:15" ht="15" customHeight="1">
      <c r="L369" t="s">
        <v>929</v>
      </c>
      <c r="M369" t="s">
        <v>930</v>
      </c>
      <c r="N369" s="295"/>
      <c r="O369" s="295"/>
    </row>
    <row r="370" spans="12:15" ht="15" customHeight="1">
      <c r="L370" t="s">
        <v>931</v>
      </c>
      <c r="M370" t="s">
        <v>932</v>
      </c>
      <c r="N370" s="295"/>
      <c r="O370" s="295"/>
    </row>
    <row r="371" spans="12:15" ht="15" customHeight="1">
      <c r="L371" t="s">
        <v>933</v>
      </c>
      <c r="M371" t="s">
        <v>934</v>
      </c>
      <c r="N371" s="295"/>
      <c r="O371" s="295"/>
    </row>
    <row r="372" spans="12:15" ht="15" customHeight="1">
      <c r="L372" t="s">
        <v>935</v>
      </c>
      <c r="M372" t="s">
        <v>936</v>
      </c>
      <c r="N372" s="295"/>
      <c r="O372" s="295"/>
    </row>
    <row r="373" spans="12:15" ht="15" customHeight="1">
      <c r="L373" t="s">
        <v>937</v>
      </c>
      <c r="M373" t="s">
        <v>938</v>
      </c>
      <c r="N373" s="295"/>
      <c r="O373" s="295"/>
    </row>
    <row r="374" spans="12:15" ht="15" customHeight="1">
      <c r="L374" t="s">
        <v>939</v>
      </c>
      <c r="M374" t="s">
        <v>940</v>
      </c>
      <c r="N374" s="295"/>
      <c r="O374" s="295"/>
    </row>
    <row r="375" spans="12:15" ht="15" customHeight="1">
      <c r="L375" t="s">
        <v>941</v>
      </c>
      <c r="M375" t="s">
        <v>942</v>
      </c>
      <c r="N375" s="295"/>
      <c r="O375" s="295"/>
    </row>
    <row r="376" spans="12:15" ht="15" customHeight="1">
      <c r="L376" t="s">
        <v>943</v>
      </c>
      <c r="M376" t="s">
        <v>944</v>
      </c>
      <c r="N376" s="295"/>
      <c r="O376" s="295"/>
    </row>
    <row r="377" spans="12:15" ht="15" customHeight="1">
      <c r="L377" t="s">
        <v>945</v>
      </c>
      <c r="M377" t="s">
        <v>946</v>
      </c>
      <c r="N377" s="295"/>
      <c r="O377" s="295"/>
    </row>
    <row r="378" spans="12:15" ht="15" customHeight="1">
      <c r="L378" t="s">
        <v>947</v>
      </c>
      <c r="M378" t="s">
        <v>948</v>
      </c>
      <c r="N378" s="295"/>
      <c r="O378" s="295"/>
    </row>
    <row r="379" spans="12:15" ht="15" customHeight="1">
      <c r="L379" t="s">
        <v>949</v>
      </c>
      <c r="M379" t="s">
        <v>950</v>
      </c>
      <c r="N379" s="295"/>
      <c r="O379" s="295"/>
    </row>
    <row r="380" spans="12:15" ht="15" customHeight="1">
      <c r="L380" t="s">
        <v>951</v>
      </c>
      <c r="M380" t="s">
        <v>952</v>
      </c>
      <c r="N380" s="295"/>
      <c r="O380" s="295"/>
    </row>
    <row r="381" spans="12:15" ht="15" customHeight="1">
      <c r="L381" t="s">
        <v>953</v>
      </c>
      <c r="M381" t="s">
        <v>954</v>
      </c>
      <c r="N381" s="295"/>
      <c r="O381" s="295"/>
    </row>
    <row r="382" spans="12:15" ht="15" customHeight="1">
      <c r="L382" t="s">
        <v>955</v>
      </c>
      <c r="M382" t="s">
        <v>956</v>
      </c>
      <c r="N382" s="295"/>
      <c r="O382" s="295"/>
    </row>
    <row r="383" spans="12:15" ht="15" customHeight="1">
      <c r="L383" t="s">
        <v>957</v>
      </c>
      <c r="M383" t="s">
        <v>958</v>
      </c>
      <c r="N383" s="295"/>
      <c r="O383" s="295"/>
    </row>
    <row r="384" spans="12:15" ht="15" customHeight="1">
      <c r="L384" t="s">
        <v>959</v>
      </c>
      <c r="M384" t="s">
        <v>960</v>
      </c>
      <c r="N384" s="295"/>
      <c r="O384" s="295"/>
    </row>
    <row r="385" spans="12:15" ht="15" customHeight="1">
      <c r="L385" t="s">
        <v>961</v>
      </c>
      <c r="M385" t="s">
        <v>962</v>
      </c>
      <c r="N385" s="295"/>
      <c r="O385" s="295"/>
    </row>
    <row r="386" spans="12:15" ht="15" customHeight="1">
      <c r="L386" t="s">
        <v>963</v>
      </c>
      <c r="M386" t="s">
        <v>964</v>
      </c>
      <c r="N386" s="295"/>
      <c r="O386" s="295"/>
    </row>
    <row r="387" spans="12:15" ht="15" customHeight="1">
      <c r="L387" t="s">
        <v>965</v>
      </c>
      <c r="M387" t="s">
        <v>966</v>
      </c>
      <c r="N387" s="295"/>
      <c r="O387" s="295"/>
    </row>
    <row r="388" spans="12:15" ht="15" customHeight="1">
      <c r="L388" t="s">
        <v>967</v>
      </c>
      <c r="M388" t="s">
        <v>968</v>
      </c>
      <c r="N388" s="295"/>
      <c r="O388" s="295"/>
    </row>
    <row r="389" spans="12:15" ht="15" customHeight="1">
      <c r="L389" t="s">
        <v>969</v>
      </c>
      <c r="M389" t="s">
        <v>970</v>
      </c>
      <c r="N389" s="295"/>
      <c r="O389" s="295"/>
    </row>
    <row r="390" spans="12:15" ht="15" customHeight="1">
      <c r="L390" t="s">
        <v>971</v>
      </c>
      <c r="M390" t="s">
        <v>972</v>
      </c>
      <c r="N390" s="295"/>
      <c r="O390" s="295"/>
    </row>
    <row r="391" spans="12:15" ht="15" customHeight="1">
      <c r="L391" t="s">
        <v>973</v>
      </c>
      <c r="M391" t="s">
        <v>974</v>
      </c>
      <c r="N391" s="295"/>
      <c r="O391" s="295"/>
    </row>
    <row r="392" spans="12:15" ht="15" customHeight="1">
      <c r="L392" t="s">
        <v>975</v>
      </c>
      <c r="M392" t="s">
        <v>976</v>
      </c>
      <c r="N392" s="295"/>
      <c r="O392" s="295"/>
    </row>
    <row r="393" spans="12:15" ht="15" customHeight="1">
      <c r="L393" t="s">
        <v>977</v>
      </c>
      <c r="M393" t="s">
        <v>978</v>
      </c>
      <c r="N393" s="295"/>
      <c r="O393" s="295"/>
    </row>
    <row r="394" spans="12:15" ht="15" customHeight="1">
      <c r="L394" t="s">
        <v>979</v>
      </c>
      <c r="M394" t="s">
        <v>980</v>
      </c>
      <c r="N394" s="295"/>
      <c r="O394" s="295"/>
    </row>
    <row r="395" spans="12:15" ht="15" customHeight="1">
      <c r="L395" t="s">
        <v>981</v>
      </c>
      <c r="M395" t="s">
        <v>982</v>
      </c>
      <c r="N395" s="295"/>
      <c r="O395" s="295"/>
    </row>
    <row r="396" spans="12:15" ht="15" customHeight="1">
      <c r="L396" t="s">
        <v>983</v>
      </c>
      <c r="M396" t="s">
        <v>984</v>
      </c>
      <c r="N396" s="295"/>
      <c r="O396" s="295"/>
    </row>
    <row r="397" spans="12:15" ht="15" customHeight="1">
      <c r="L397" t="s">
        <v>985</v>
      </c>
      <c r="M397" t="s">
        <v>986</v>
      </c>
      <c r="N397" s="295"/>
      <c r="O397" s="295"/>
    </row>
    <row r="398" spans="12:15" ht="15" customHeight="1">
      <c r="L398" t="s">
        <v>987</v>
      </c>
      <c r="M398" t="s">
        <v>988</v>
      </c>
      <c r="N398" s="295"/>
      <c r="O398" s="295"/>
    </row>
    <row r="399" spans="12:15" ht="15" customHeight="1">
      <c r="L399" t="s">
        <v>989</v>
      </c>
      <c r="M399" t="s">
        <v>990</v>
      </c>
      <c r="N399" s="295"/>
      <c r="O399" s="295"/>
    </row>
    <row r="400" spans="12:15" ht="15" customHeight="1">
      <c r="L400" t="s">
        <v>991</v>
      </c>
      <c r="M400" t="s">
        <v>992</v>
      </c>
      <c r="N400" s="295"/>
      <c r="O400" s="295"/>
    </row>
    <row r="401" spans="12:15" ht="15" customHeight="1">
      <c r="L401" t="s">
        <v>993</v>
      </c>
      <c r="M401" t="s">
        <v>994</v>
      </c>
      <c r="N401" s="295"/>
      <c r="O401" s="295"/>
    </row>
    <row r="402" spans="12:15" ht="15" customHeight="1">
      <c r="L402" t="s">
        <v>995</v>
      </c>
      <c r="M402" t="s">
        <v>996</v>
      </c>
      <c r="N402" s="295"/>
      <c r="O402" s="295"/>
    </row>
    <row r="403" spans="12:15" ht="15" customHeight="1">
      <c r="L403" t="s">
        <v>997</v>
      </c>
      <c r="M403" t="s">
        <v>998</v>
      </c>
      <c r="N403" s="295"/>
      <c r="O403" s="295"/>
    </row>
    <row r="404" spans="12:15" ht="15" customHeight="1">
      <c r="L404" t="s">
        <v>999</v>
      </c>
      <c r="M404" t="s">
        <v>1000</v>
      </c>
      <c r="N404" s="295"/>
      <c r="O404" s="295"/>
    </row>
    <row r="405" spans="12:15" ht="15" customHeight="1">
      <c r="L405" t="s">
        <v>1001</v>
      </c>
      <c r="M405" t="s">
        <v>1002</v>
      </c>
      <c r="N405" s="295"/>
      <c r="O405" s="295"/>
    </row>
    <row r="406" spans="12:15" ht="15" customHeight="1">
      <c r="L406" t="s">
        <v>1003</v>
      </c>
      <c r="M406" t="s">
        <v>1004</v>
      </c>
      <c r="N406" s="295"/>
      <c r="O406" s="295"/>
    </row>
    <row r="407" spans="12:15" ht="15" customHeight="1">
      <c r="L407" t="s">
        <v>1005</v>
      </c>
      <c r="M407" t="s">
        <v>1006</v>
      </c>
      <c r="N407" s="295"/>
      <c r="O407" s="295"/>
    </row>
    <row r="408" spans="12:15" ht="15" customHeight="1">
      <c r="L408" t="s">
        <v>1007</v>
      </c>
      <c r="M408" t="s">
        <v>1008</v>
      </c>
      <c r="N408" s="295"/>
      <c r="O408" s="295"/>
    </row>
    <row r="409" spans="12:15" ht="15" customHeight="1">
      <c r="L409" t="s">
        <v>1009</v>
      </c>
      <c r="M409" t="s">
        <v>1010</v>
      </c>
      <c r="N409" s="295"/>
      <c r="O409" s="295"/>
    </row>
    <row r="410" spans="12:15" ht="15" customHeight="1">
      <c r="L410" t="s">
        <v>1011</v>
      </c>
      <c r="M410" t="s">
        <v>1012</v>
      </c>
      <c r="N410" s="295"/>
      <c r="O410" s="295"/>
    </row>
    <row r="411" spans="12:15" ht="15" customHeight="1">
      <c r="L411" t="s">
        <v>1013</v>
      </c>
      <c r="M411" t="s">
        <v>1014</v>
      </c>
      <c r="N411" s="295"/>
      <c r="O411" s="295"/>
    </row>
    <row r="412" spans="12:15" ht="15" customHeight="1">
      <c r="L412" t="s">
        <v>1015</v>
      </c>
      <c r="M412" t="s">
        <v>1016</v>
      </c>
      <c r="N412" s="295"/>
      <c r="O412" s="295"/>
    </row>
    <row r="413" spans="12:15" ht="15" customHeight="1">
      <c r="L413" t="s">
        <v>1017</v>
      </c>
      <c r="M413" t="s">
        <v>1018</v>
      </c>
      <c r="N413" s="295"/>
      <c r="O413" s="295"/>
    </row>
    <row r="414" spans="12:15" ht="15" customHeight="1">
      <c r="L414" t="s">
        <v>1019</v>
      </c>
      <c r="M414" t="s">
        <v>1020</v>
      </c>
      <c r="N414" s="295"/>
      <c r="O414" s="295"/>
    </row>
    <row r="415" spans="12:15" ht="15" customHeight="1">
      <c r="L415" t="s">
        <v>1021</v>
      </c>
      <c r="M415" t="s">
        <v>1022</v>
      </c>
      <c r="N415" s="295"/>
      <c r="O415" s="295"/>
    </row>
    <row r="416" spans="12:15" ht="15" customHeight="1">
      <c r="L416" t="s">
        <v>1023</v>
      </c>
      <c r="M416" t="s">
        <v>1024</v>
      </c>
      <c r="N416" s="295"/>
      <c r="O416" s="295"/>
    </row>
    <row r="417" spans="12:15" ht="15" customHeight="1">
      <c r="L417" t="s">
        <v>1025</v>
      </c>
      <c r="M417" t="s">
        <v>1026</v>
      </c>
      <c r="N417" s="295"/>
      <c r="O417" s="295"/>
    </row>
    <row r="418" spans="12:15" ht="15" customHeight="1">
      <c r="L418" t="s">
        <v>1027</v>
      </c>
      <c r="M418" t="s">
        <v>1028</v>
      </c>
      <c r="N418" s="295"/>
      <c r="O418" s="295"/>
    </row>
    <row r="419" spans="12:15" ht="15" customHeight="1">
      <c r="L419" t="s">
        <v>1029</v>
      </c>
      <c r="M419" t="s">
        <v>1030</v>
      </c>
      <c r="N419" s="295"/>
      <c r="O419" s="295"/>
    </row>
    <row r="420" spans="12:15" ht="15" customHeight="1">
      <c r="L420" t="s">
        <v>1031</v>
      </c>
      <c r="M420" t="s">
        <v>1032</v>
      </c>
      <c r="N420" s="295"/>
      <c r="O420" s="295"/>
    </row>
    <row r="421" spans="12:15" ht="15" customHeight="1">
      <c r="L421" t="s">
        <v>1033</v>
      </c>
      <c r="M421" t="s">
        <v>1034</v>
      </c>
      <c r="N421" s="295"/>
      <c r="O421" s="295"/>
    </row>
    <row r="422" spans="12:15" ht="15" customHeight="1">
      <c r="L422" t="s">
        <v>1035</v>
      </c>
      <c r="M422" t="s">
        <v>1036</v>
      </c>
      <c r="N422" s="295"/>
      <c r="O422" s="295"/>
    </row>
    <row r="423" spans="12:15" ht="15" customHeight="1">
      <c r="L423" t="s">
        <v>1037</v>
      </c>
      <c r="M423" t="s">
        <v>1038</v>
      </c>
      <c r="N423" s="295"/>
      <c r="O423" s="295"/>
    </row>
    <row r="424" spans="12:15" ht="15" customHeight="1">
      <c r="L424" t="s">
        <v>1039</v>
      </c>
      <c r="M424" t="s">
        <v>1040</v>
      </c>
      <c r="N424" s="295"/>
      <c r="O424" s="295"/>
    </row>
    <row r="425" spans="12:15" ht="15" customHeight="1">
      <c r="L425" t="s">
        <v>1041</v>
      </c>
      <c r="M425" t="s">
        <v>1042</v>
      </c>
      <c r="N425" s="295"/>
      <c r="O425" s="295"/>
    </row>
    <row r="426" spans="12:15" ht="15" customHeight="1">
      <c r="L426" t="s">
        <v>1043</v>
      </c>
      <c r="M426" t="s">
        <v>1044</v>
      </c>
      <c r="N426" s="295"/>
      <c r="O426" s="295"/>
    </row>
    <row r="427" spans="12:15" ht="15" customHeight="1">
      <c r="L427" t="s">
        <v>1045</v>
      </c>
      <c r="M427" t="s">
        <v>1046</v>
      </c>
      <c r="N427" s="295"/>
      <c r="O427" s="295"/>
    </row>
    <row r="428" spans="12:15" ht="15" customHeight="1">
      <c r="L428" t="s">
        <v>1047</v>
      </c>
      <c r="M428" t="s">
        <v>1048</v>
      </c>
      <c r="N428" s="295"/>
      <c r="O428" s="295"/>
    </row>
    <row r="429" spans="12:15" ht="15" customHeight="1">
      <c r="L429" t="s">
        <v>1049</v>
      </c>
      <c r="M429" t="s">
        <v>1050</v>
      </c>
      <c r="N429" s="295"/>
      <c r="O429" s="295"/>
    </row>
    <row r="430" spans="12:15" ht="15" customHeight="1">
      <c r="L430" t="s">
        <v>1051</v>
      </c>
      <c r="M430" t="s">
        <v>1052</v>
      </c>
      <c r="N430" s="295"/>
      <c r="O430" s="295"/>
    </row>
    <row r="431" spans="12:15" ht="15" customHeight="1">
      <c r="L431" t="s">
        <v>1053</v>
      </c>
      <c r="M431" t="s">
        <v>1054</v>
      </c>
      <c r="N431" s="295"/>
      <c r="O431" s="295"/>
    </row>
    <row r="432" spans="12:15" ht="15" customHeight="1">
      <c r="L432" t="s">
        <v>1055</v>
      </c>
      <c r="M432" t="s">
        <v>1056</v>
      </c>
      <c r="N432" s="295"/>
      <c r="O432" s="295"/>
    </row>
    <row r="433" spans="12:15" ht="15" customHeight="1">
      <c r="L433" t="s">
        <v>1057</v>
      </c>
      <c r="M433" t="s">
        <v>1058</v>
      </c>
      <c r="N433" s="295"/>
      <c r="O433" s="295"/>
    </row>
    <row r="434" spans="12:15" ht="15" customHeight="1">
      <c r="L434" t="s">
        <v>1059</v>
      </c>
      <c r="M434" t="s">
        <v>1060</v>
      </c>
      <c r="N434" s="295"/>
      <c r="O434" s="295"/>
    </row>
    <row r="435" spans="12:15" ht="15" customHeight="1">
      <c r="L435" t="s">
        <v>1061</v>
      </c>
      <c r="M435" t="s">
        <v>1062</v>
      </c>
      <c r="N435" s="295"/>
      <c r="O435" s="295"/>
    </row>
    <row r="436" spans="12:15" ht="15" customHeight="1">
      <c r="L436" t="s">
        <v>1063</v>
      </c>
      <c r="M436" t="s">
        <v>1064</v>
      </c>
      <c r="N436" s="295"/>
      <c r="O436" s="295"/>
    </row>
    <row r="437" spans="12:15" ht="15" customHeight="1">
      <c r="L437" t="s">
        <v>1065</v>
      </c>
      <c r="M437" t="s">
        <v>1066</v>
      </c>
      <c r="N437" s="295"/>
      <c r="O437" s="295"/>
    </row>
    <row r="438" spans="12:15" ht="15" customHeight="1">
      <c r="L438" t="s">
        <v>1067</v>
      </c>
      <c r="M438" t="s">
        <v>1068</v>
      </c>
      <c r="N438" s="295"/>
      <c r="O438" s="295"/>
    </row>
    <row r="439" spans="12:15" ht="15" customHeight="1">
      <c r="L439" t="s">
        <v>1069</v>
      </c>
      <c r="M439" t="s">
        <v>1070</v>
      </c>
      <c r="N439" s="295"/>
      <c r="O439" s="295"/>
    </row>
    <row r="440" spans="12:15" ht="15" customHeight="1">
      <c r="L440" t="s">
        <v>1071</v>
      </c>
      <c r="M440" t="s">
        <v>1072</v>
      </c>
      <c r="N440" s="295"/>
      <c r="O440" s="295"/>
    </row>
    <row r="441" spans="12:15" ht="15" customHeight="1">
      <c r="L441" t="s">
        <v>1073</v>
      </c>
      <c r="M441" t="s">
        <v>1074</v>
      </c>
      <c r="N441" s="295"/>
      <c r="O441" s="295"/>
    </row>
    <row r="442" spans="12:15" ht="15" customHeight="1">
      <c r="L442" t="s">
        <v>1075</v>
      </c>
      <c r="M442" t="s">
        <v>1076</v>
      </c>
      <c r="N442" s="295"/>
      <c r="O442" s="295"/>
    </row>
    <row r="443" spans="12:15" ht="15" customHeight="1">
      <c r="L443" t="s">
        <v>1077</v>
      </c>
      <c r="M443" t="s">
        <v>1078</v>
      </c>
      <c r="N443" s="295"/>
      <c r="O443" s="295"/>
    </row>
    <row r="444" spans="12:15" ht="15" customHeight="1">
      <c r="L444" t="s">
        <v>1079</v>
      </c>
      <c r="M444" t="s">
        <v>1080</v>
      </c>
      <c r="N444" s="295"/>
      <c r="O444" s="295"/>
    </row>
    <row r="445" spans="12:15" ht="15" customHeight="1">
      <c r="L445" t="s">
        <v>1081</v>
      </c>
      <c r="M445" t="s">
        <v>1082</v>
      </c>
      <c r="N445" s="295"/>
      <c r="O445" s="295"/>
    </row>
    <row r="446" spans="12:15" ht="15" customHeight="1">
      <c r="L446" t="s">
        <v>1083</v>
      </c>
      <c r="M446" t="s">
        <v>1084</v>
      </c>
      <c r="N446" s="295"/>
      <c r="O446" s="295"/>
    </row>
    <row r="447" spans="12:15" ht="15" customHeight="1">
      <c r="L447" t="s">
        <v>1085</v>
      </c>
      <c r="M447" t="s">
        <v>1086</v>
      </c>
      <c r="N447" s="295"/>
      <c r="O447" s="295"/>
    </row>
    <row r="448" spans="12:15" ht="15" customHeight="1">
      <c r="L448" t="s">
        <v>1087</v>
      </c>
      <c r="M448" t="s">
        <v>1088</v>
      </c>
      <c r="N448" s="295"/>
      <c r="O448" s="295"/>
    </row>
    <row r="449" spans="12:15" ht="15" customHeight="1">
      <c r="L449" t="s">
        <v>1089</v>
      </c>
      <c r="M449" t="s">
        <v>1090</v>
      </c>
      <c r="N449" s="295"/>
      <c r="O449" s="295"/>
    </row>
    <row r="450" spans="12:15" ht="15" customHeight="1">
      <c r="L450" t="s">
        <v>1091</v>
      </c>
      <c r="M450" t="s">
        <v>1092</v>
      </c>
      <c r="N450" s="295"/>
      <c r="O450" s="295"/>
    </row>
    <row r="451" spans="12:15" ht="15" customHeight="1">
      <c r="L451" t="s">
        <v>1093</v>
      </c>
      <c r="M451" t="s">
        <v>1094</v>
      </c>
      <c r="N451" s="295"/>
      <c r="O451" s="295"/>
    </row>
    <row r="452" spans="12:15" ht="15" customHeight="1">
      <c r="L452" t="s">
        <v>1095</v>
      </c>
      <c r="M452" t="s">
        <v>1096</v>
      </c>
      <c r="N452" s="295"/>
      <c r="O452" s="295"/>
    </row>
    <row r="453" spans="12:15" ht="15" customHeight="1">
      <c r="L453" t="s">
        <v>1097</v>
      </c>
      <c r="M453" t="s">
        <v>1098</v>
      </c>
      <c r="N453" s="295"/>
      <c r="O453" s="295"/>
    </row>
    <row r="454" spans="12:15" ht="15" customHeight="1">
      <c r="L454" t="s">
        <v>1099</v>
      </c>
      <c r="M454" t="s">
        <v>1100</v>
      </c>
      <c r="N454" s="295"/>
      <c r="O454" s="295"/>
    </row>
    <row r="455" spans="12:15" ht="15" customHeight="1">
      <c r="L455" t="s">
        <v>1101</v>
      </c>
      <c r="M455" t="s">
        <v>1102</v>
      </c>
      <c r="N455" s="295"/>
      <c r="O455" s="295"/>
    </row>
    <row r="456" spans="12:15" ht="15" customHeight="1">
      <c r="L456" t="s">
        <v>1103</v>
      </c>
      <c r="M456" t="s">
        <v>1104</v>
      </c>
      <c r="N456" s="295"/>
      <c r="O456" s="295"/>
    </row>
    <row r="457" spans="12:15" ht="15" customHeight="1">
      <c r="L457" t="s">
        <v>1105</v>
      </c>
      <c r="M457" t="s">
        <v>1106</v>
      </c>
      <c r="N457" s="295"/>
      <c r="O457" s="295"/>
    </row>
    <row r="458" spans="12:15" ht="15" customHeight="1">
      <c r="L458" t="s">
        <v>1107</v>
      </c>
      <c r="M458" t="s">
        <v>1108</v>
      </c>
      <c r="N458" s="295"/>
      <c r="O458" s="295"/>
    </row>
    <row r="459" spans="12:15" ht="15" customHeight="1">
      <c r="L459" t="s">
        <v>1109</v>
      </c>
      <c r="M459" t="s">
        <v>1110</v>
      </c>
      <c r="N459" s="295"/>
      <c r="O459" s="295"/>
    </row>
    <row r="460" spans="12:15" ht="15" customHeight="1">
      <c r="L460" t="s">
        <v>1111</v>
      </c>
      <c r="M460" t="s">
        <v>1112</v>
      </c>
      <c r="N460" s="295"/>
      <c r="O460" s="295"/>
    </row>
    <row r="461" spans="12:15" ht="15" customHeight="1">
      <c r="L461" t="s">
        <v>1113</v>
      </c>
      <c r="M461" t="s">
        <v>1114</v>
      </c>
      <c r="N461" s="295"/>
      <c r="O461" s="295"/>
    </row>
    <row r="462" spans="12:15" ht="15" customHeight="1">
      <c r="L462" t="s">
        <v>1115</v>
      </c>
      <c r="M462" t="s">
        <v>1116</v>
      </c>
      <c r="N462" s="295"/>
      <c r="O462" s="295"/>
    </row>
    <row r="463" spans="12:15" ht="15" customHeight="1">
      <c r="L463" t="s">
        <v>1117</v>
      </c>
      <c r="M463" t="s">
        <v>1118</v>
      </c>
      <c r="N463" s="295"/>
      <c r="O463" s="295"/>
    </row>
    <row r="464" spans="12:15" ht="15" customHeight="1">
      <c r="L464" t="s">
        <v>1119</v>
      </c>
      <c r="M464" t="s">
        <v>1120</v>
      </c>
      <c r="N464" s="295"/>
      <c r="O464" s="295"/>
    </row>
    <row r="465" spans="12:15" ht="15" customHeight="1">
      <c r="L465" t="s">
        <v>1121</v>
      </c>
      <c r="M465" t="s">
        <v>1122</v>
      </c>
      <c r="N465" s="295"/>
      <c r="O465" s="295"/>
    </row>
    <row r="466" spans="12:15" ht="15" customHeight="1">
      <c r="L466" t="s">
        <v>1123</v>
      </c>
      <c r="M466" t="s">
        <v>1124</v>
      </c>
      <c r="N466" s="295"/>
      <c r="O466" s="295"/>
    </row>
    <row r="467" spans="12:15" ht="15" customHeight="1">
      <c r="L467" t="s">
        <v>1125</v>
      </c>
      <c r="M467" t="s">
        <v>1126</v>
      </c>
      <c r="N467" s="295"/>
      <c r="O467" s="295"/>
    </row>
    <row r="468" spans="12:15" ht="15" customHeight="1">
      <c r="L468" t="s">
        <v>1127</v>
      </c>
      <c r="M468" t="s">
        <v>1128</v>
      </c>
      <c r="N468" s="295"/>
      <c r="O468" s="295"/>
    </row>
    <row r="469" spans="12:15" ht="15" customHeight="1">
      <c r="L469" t="s">
        <v>1129</v>
      </c>
      <c r="M469" t="s">
        <v>1130</v>
      </c>
      <c r="N469" s="295"/>
      <c r="O469" s="295"/>
    </row>
    <row r="470" spans="12:15" ht="15" customHeight="1">
      <c r="L470" t="s">
        <v>1131</v>
      </c>
      <c r="M470" t="s">
        <v>1132</v>
      </c>
      <c r="N470" s="295"/>
      <c r="O470" s="295"/>
    </row>
    <row r="471" spans="12:15" ht="15" customHeight="1">
      <c r="L471" t="s">
        <v>1133</v>
      </c>
      <c r="M471" t="s">
        <v>1134</v>
      </c>
      <c r="N471" s="295"/>
      <c r="O471" s="295"/>
    </row>
    <row r="472" spans="12:15" ht="15" customHeight="1">
      <c r="L472" t="s">
        <v>1135</v>
      </c>
      <c r="M472" t="s">
        <v>1136</v>
      </c>
      <c r="N472" s="295"/>
      <c r="O472" s="295"/>
    </row>
    <row r="473" spans="12:15" ht="15" customHeight="1">
      <c r="L473" t="s">
        <v>1137</v>
      </c>
      <c r="M473" t="s">
        <v>1138</v>
      </c>
      <c r="N473" s="295"/>
      <c r="O473" s="295"/>
    </row>
    <row r="474" spans="12:15" ht="15" customHeight="1">
      <c r="L474" t="s">
        <v>1139</v>
      </c>
      <c r="M474" t="s">
        <v>1140</v>
      </c>
      <c r="N474" s="295"/>
      <c r="O474" s="295"/>
    </row>
    <row r="475" spans="12:15" ht="15" customHeight="1">
      <c r="L475" t="s">
        <v>1141</v>
      </c>
      <c r="M475" t="s">
        <v>1142</v>
      </c>
      <c r="N475" s="295"/>
      <c r="O475" s="295"/>
    </row>
    <row r="476" spans="12:15" ht="15" customHeight="1">
      <c r="L476" t="s">
        <v>1143</v>
      </c>
      <c r="M476" t="s">
        <v>1144</v>
      </c>
      <c r="N476" s="295"/>
      <c r="O476" s="295"/>
    </row>
    <row r="477" spans="12:15" ht="15" customHeight="1">
      <c r="L477" t="s">
        <v>1145</v>
      </c>
      <c r="M477" t="s">
        <v>1146</v>
      </c>
      <c r="N477" s="295"/>
      <c r="O477" s="295"/>
    </row>
    <row r="478" spans="12:15" ht="15" customHeight="1">
      <c r="L478" t="s">
        <v>1147</v>
      </c>
      <c r="M478" t="s">
        <v>1148</v>
      </c>
      <c r="N478" s="295"/>
      <c r="O478" s="295"/>
    </row>
    <row r="479" spans="12:15" ht="15" customHeight="1">
      <c r="L479" t="s">
        <v>1149</v>
      </c>
      <c r="M479" t="s">
        <v>1150</v>
      </c>
      <c r="N479" s="295"/>
      <c r="O479" s="295"/>
    </row>
    <row r="480" spans="12:15" ht="15" customHeight="1">
      <c r="L480" t="s">
        <v>1151</v>
      </c>
      <c r="M480" t="s">
        <v>1152</v>
      </c>
      <c r="N480" s="295"/>
      <c r="O480" s="295"/>
    </row>
    <row r="481" spans="12:15" ht="15" customHeight="1">
      <c r="L481" t="s">
        <v>1153</v>
      </c>
      <c r="M481" t="s">
        <v>1154</v>
      </c>
      <c r="N481" s="295"/>
      <c r="O481" s="295"/>
    </row>
    <row r="482" spans="12:15" ht="15" customHeight="1">
      <c r="L482" t="s">
        <v>1155</v>
      </c>
      <c r="M482" t="s">
        <v>1156</v>
      </c>
      <c r="N482" s="295"/>
      <c r="O482" s="295"/>
    </row>
    <row r="483" spans="12:15" ht="15" customHeight="1">
      <c r="L483" t="s">
        <v>1157</v>
      </c>
      <c r="M483" t="s">
        <v>1158</v>
      </c>
      <c r="N483" s="295"/>
      <c r="O483" s="295"/>
    </row>
    <row r="484" spans="12:15" ht="15" customHeight="1">
      <c r="L484" t="s">
        <v>1159</v>
      </c>
      <c r="M484" t="s">
        <v>1160</v>
      </c>
      <c r="N484" s="295"/>
      <c r="O484" s="295"/>
    </row>
    <row r="485" spans="12:15" ht="15" customHeight="1">
      <c r="L485" t="s">
        <v>1161</v>
      </c>
      <c r="M485" t="s">
        <v>1162</v>
      </c>
      <c r="N485" s="295"/>
      <c r="O485" s="295"/>
    </row>
    <row r="486" spans="12:15" ht="15" customHeight="1">
      <c r="L486" t="s">
        <v>1163</v>
      </c>
      <c r="M486" t="s">
        <v>1164</v>
      </c>
      <c r="N486" s="295"/>
      <c r="O486" s="295"/>
    </row>
    <row r="487" spans="12:15" ht="15" customHeight="1">
      <c r="L487" t="s">
        <v>1165</v>
      </c>
      <c r="M487" t="s">
        <v>1166</v>
      </c>
      <c r="N487" s="295"/>
      <c r="O487" s="295"/>
    </row>
    <row r="488" spans="12:15" ht="15" customHeight="1">
      <c r="L488" t="s">
        <v>1167</v>
      </c>
      <c r="M488" t="s">
        <v>1168</v>
      </c>
      <c r="N488" s="295"/>
      <c r="O488" s="295"/>
    </row>
    <row r="489" spans="12:15" ht="15" customHeight="1">
      <c r="L489" t="s">
        <v>1169</v>
      </c>
      <c r="M489" t="s">
        <v>1170</v>
      </c>
      <c r="N489" s="295"/>
      <c r="O489" s="295"/>
    </row>
    <row r="490" spans="12:15" ht="15" customHeight="1">
      <c r="L490" t="s">
        <v>1171</v>
      </c>
      <c r="M490" t="s">
        <v>1172</v>
      </c>
      <c r="N490" s="295"/>
      <c r="O490" s="295"/>
    </row>
    <row r="491" spans="12:15" ht="15" customHeight="1">
      <c r="L491" t="s">
        <v>1173</v>
      </c>
      <c r="M491" t="s">
        <v>1174</v>
      </c>
      <c r="N491" s="295"/>
      <c r="O491" s="295"/>
    </row>
    <row r="492" spans="12:15" ht="15" customHeight="1">
      <c r="L492" t="s">
        <v>1175</v>
      </c>
      <c r="M492" t="s">
        <v>1176</v>
      </c>
      <c r="N492" s="295"/>
      <c r="O492" s="295"/>
    </row>
    <row r="493" spans="12:15" ht="15" customHeight="1">
      <c r="L493" t="s">
        <v>1177</v>
      </c>
      <c r="M493" t="s">
        <v>1178</v>
      </c>
      <c r="N493" s="295"/>
      <c r="O493" s="295"/>
    </row>
    <row r="494" spans="12:15" ht="15" customHeight="1">
      <c r="L494" t="s">
        <v>1179</v>
      </c>
      <c r="M494" t="s">
        <v>1180</v>
      </c>
      <c r="N494" s="295"/>
      <c r="O494" s="295"/>
    </row>
    <row r="495" spans="12:15" ht="15" customHeight="1">
      <c r="L495" t="s">
        <v>1181</v>
      </c>
      <c r="M495" t="s">
        <v>1182</v>
      </c>
      <c r="N495" s="295"/>
      <c r="O495" s="295"/>
    </row>
    <row r="496" spans="12:15" ht="15" customHeight="1">
      <c r="L496" t="s">
        <v>1183</v>
      </c>
      <c r="M496" t="s">
        <v>1184</v>
      </c>
      <c r="N496" s="295"/>
      <c r="O496" s="295"/>
    </row>
    <row r="497" spans="12:15" ht="15" customHeight="1">
      <c r="L497" t="s">
        <v>1185</v>
      </c>
      <c r="M497" t="s">
        <v>1186</v>
      </c>
      <c r="N497" s="295"/>
      <c r="O497" s="295"/>
    </row>
    <row r="498" spans="12:15" ht="15" customHeight="1">
      <c r="L498" t="s">
        <v>1187</v>
      </c>
      <c r="M498" t="s">
        <v>1188</v>
      </c>
      <c r="N498" s="295"/>
      <c r="O498" s="295"/>
    </row>
    <row r="499" spans="12:15" ht="15" customHeight="1">
      <c r="L499" t="s">
        <v>1189</v>
      </c>
      <c r="M499" t="s">
        <v>1190</v>
      </c>
      <c r="N499" s="295"/>
      <c r="O499" s="295"/>
    </row>
    <row r="500" spans="12:15" ht="15" customHeight="1">
      <c r="L500" t="s">
        <v>1191</v>
      </c>
      <c r="M500" t="s">
        <v>1192</v>
      </c>
      <c r="N500" s="295"/>
      <c r="O500" s="295"/>
    </row>
    <row r="501" spans="12:15" ht="15" customHeight="1">
      <c r="L501" t="s">
        <v>1193</v>
      </c>
      <c r="M501" t="s">
        <v>1194</v>
      </c>
      <c r="N501" s="295"/>
      <c r="O501" s="295"/>
    </row>
    <row r="502" spans="12:15" ht="15" customHeight="1">
      <c r="L502" t="s">
        <v>1195</v>
      </c>
      <c r="M502" t="s">
        <v>1196</v>
      </c>
      <c r="N502" s="295"/>
      <c r="O502" s="295"/>
    </row>
    <row r="503" spans="12:15" ht="15" customHeight="1">
      <c r="L503" t="s">
        <v>1197</v>
      </c>
      <c r="M503" t="s">
        <v>1198</v>
      </c>
      <c r="N503" s="295"/>
      <c r="O503" s="295"/>
    </row>
    <row r="504" spans="12:15" ht="15" customHeight="1">
      <c r="L504" t="s">
        <v>1199</v>
      </c>
      <c r="M504" t="s">
        <v>1200</v>
      </c>
      <c r="N504" s="295"/>
      <c r="O504" s="295"/>
    </row>
    <row r="505" spans="12:15" ht="15" customHeight="1">
      <c r="L505" t="s">
        <v>1201</v>
      </c>
      <c r="M505" t="s">
        <v>1202</v>
      </c>
      <c r="N505" s="295"/>
      <c r="O505" s="295"/>
    </row>
    <row r="506" spans="12:15" ht="15" customHeight="1">
      <c r="L506" t="s">
        <v>1203</v>
      </c>
      <c r="M506" t="s">
        <v>1204</v>
      </c>
      <c r="N506" s="295"/>
      <c r="O506" s="295"/>
    </row>
    <row r="507" spans="12:15" ht="15" customHeight="1">
      <c r="L507" t="s">
        <v>1205</v>
      </c>
      <c r="M507" t="s">
        <v>1206</v>
      </c>
      <c r="N507" s="295"/>
      <c r="O507" s="295"/>
    </row>
    <row r="508" spans="12:15" ht="15" customHeight="1">
      <c r="L508" t="s">
        <v>1207</v>
      </c>
      <c r="M508" t="s">
        <v>1208</v>
      </c>
      <c r="N508" s="295"/>
      <c r="O508" s="295"/>
    </row>
    <row r="509" spans="12:15" ht="15" customHeight="1">
      <c r="L509" t="s">
        <v>1209</v>
      </c>
      <c r="M509" t="s">
        <v>1210</v>
      </c>
      <c r="N509" s="295"/>
      <c r="O509" s="295"/>
    </row>
    <row r="510" spans="12:15" ht="15" customHeight="1">
      <c r="L510" t="s">
        <v>1211</v>
      </c>
      <c r="M510" t="s">
        <v>1212</v>
      </c>
      <c r="N510" s="295"/>
      <c r="O510" s="295"/>
    </row>
    <row r="511" spans="12:15" ht="15" customHeight="1">
      <c r="L511" t="s">
        <v>1213</v>
      </c>
      <c r="M511" t="s">
        <v>1214</v>
      </c>
      <c r="N511" s="295"/>
      <c r="O511" s="295"/>
    </row>
    <row r="512" spans="12:15" ht="15" customHeight="1">
      <c r="L512" t="s">
        <v>1215</v>
      </c>
      <c r="M512" t="s">
        <v>1216</v>
      </c>
      <c r="N512" s="295"/>
      <c r="O512" s="295"/>
    </row>
    <row r="513" spans="12:15" ht="15" customHeight="1">
      <c r="L513" t="s">
        <v>1217</v>
      </c>
      <c r="M513" t="s">
        <v>1218</v>
      </c>
      <c r="N513" s="295"/>
      <c r="O513" s="295"/>
    </row>
    <row r="514" spans="12:15" ht="15" customHeight="1">
      <c r="L514" t="s">
        <v>1219</v>
      </c>
      <c r="M514" t="s">
        <v>1220</v>
      </c>
      <c r="N514" s="295"/>
      <c r="O514" s="295"/>
    </row>
    <row r="515" spans="12:15" ht="15" customHeight="1">
      <c r="L515" t="s">
        <v>1221</v>
      </c>
      <c r="M515" t="s">
        <v>1222</v>
      </c>
      <c r="N515" s="295"/>
      <c r="O515" s="295"/>
    </row>
    <row r="516" spans="12:15" ht="15" customHeight="1">
      <c r="L516" t="s">
        <v>1223</v>
      </c>
      <c r="M516" t="s">
        <v>1224</v>
      </c>
      <c r="N516" s="295"/>
      <c r="O516" s="295"/>
    </row>
    <row r="517" spans="12:15" ht="15" customHeight="1">
      <c r="L517" t="s">
        <v>1225</v>
      </c>
      <c r="M517" t="s">
        <v>1226</v>
      </c>
      <c r="N517" s="295"/>
      <c r="O517" s="295"/>
    </row>
    <row r="518" spans="12:15" ht="15" customHeight="1">
      <c r="L518" t="s">
        <v>1227</v>
      </c>
      <c r="M518" t="s">
        <v>1228</v>
      </c>
      <c r="N518" s="295"/>
      <c r="O518" s="295"/>
    </row>
    <row r="519" spans="12:15" ht="15" customHeight="1">
      <c r="L519" t="s">
        <v>1229</v>
      </c>
      <c r="M519" t="s">
        <v>1230</v>
      </c>
      <c r="N519" s="295"/>
      <c r="O519" s="295"/>
    </row>
    <row r="520" spans="12:15" ht="15" customHeight="1">
      <c r="L520" t="s">
        <v>1231</v>
      </c>
      <c r="M520" t="s">
        <v>1232</v>
      </c>
      <c r="N520" s="295"/>
      <c r="O520" s="295"/>
    </row>
    <row r="521" spans="12:15" ht="15" customHeight="1">
      <c r="L521" t="s">
        <v>1233</v>
      </c>
      <c r="M521" t="s">
        <v>1234</v>
      </c>
      <c r="N521" s="295"/>
      <c r="O521" s="295"/>
    </row>
    <row r="522" spans="12:15" ht="15" customHeight="1">
      <c r="L522" t="s">
        <v>1235</v>
      </c>
      <c r="M522" t="s">
        <v>1236</v>
      </c>
      <c r="N522" s="295"/>
      <c r="O522" s="295"/>
    </row>
    <row r="523" spans="12:15" ht="15" customHeight="1">
      <c r="L523" t="s">
        <v>1237</v>
      </c>
      <c r="M523" t="s">
        <v>1238</v>
      </c>
      <c r="N523" s="295"/>
      <c r="O523" s="295"/>
    </row>
    <row r="524" spans="12:15" ht="15" customHeight="1">
      <c r="L524" t="s">
        <v>1239</v>
      </c>
      <c r="M524" t="s">
        <v>1240</v>
      </c>
      <c r="N524" s="295"/>
      <c r="O524" s="295"/>
    </row>
    <row r="525" spans="12:15" ht="15" customHeight="1">
      <c r="L525" t="s">
        <v>1241</v>
      </c>
      <c r="M525" t="s">
        <v>1242</v>
      </c>
      <c r="N525" s="295"/>
      <c r="O525" s="295"/>
    </row>
    <row r="526" spans="12:15" ht="15" customHeight="1">
      <c r="L526" t="s">
        <v>1243</v>
      </c>
      <c r="M526" t="s">
        <v>1244</v>
      </c>
      <c r="N526" s="295"/>
      <c r="O526" s="295"/>
    </row>
    <row r="527" spans="12:15" ht="15" customHeight="1">
      <c r="L527" t="s">
        <v>1245</v>
      </c>
      <c r="M527" t="s">
        <v>1246</v>
      </c>
      <c r="N527" s="295"/>
      <c r="O527" s="295"/>
    </row>
    <row r="528" spans="12:15" ht="15" customHeight="1">
      <c r="L528" t="s">
        <v>1247</v>
      </c>
      <c r="M528" t="s">
        <v>1248</v>
      </c>
      <c r="N528" s="295"/>
      <c r="O528" s="295"/>
    </row>
    <row r="529" spans="12:15" ht="15" customHeight="1">
      <c r="L529" t="s">
        <v>1249</v>
      </c>
      <c r="M529" t="s">
        <v>1250</v>
      </c>
      <c r="N529" s="295"/>
      <c r="O529" s="295"/>
    </row>
    <row r="530" spans="12:15" ht="15" customHeight="1">
      <c r="L530" t="s">
        <v>1251</v>
      </c>
      <c r="M530" t="s">
        <v>1252</v>
      </c>
      <c r="N530" s="295"/>
      <c r="O530" s="295"/>
    </row>
    <row r="531" spans="12:15" ht="15" customHeight="1">
      <c r="L531" t="s">
        <v>1253</v>
      </c>
      <c r="M531" t="s">
        <v>1254</v>
      </c>
      <c r="N531" s="295"/>
      <c r="O531" s="295"/>
    </row>
    <row r="532" spans="12:15" ht="15" customHeight="1">
      <c r="L532" t="s">
        <v>1255</v>
      </c>
      <c r="M532" t="s">
        <v>1256</v>
      </c>
      <c r="N532" s="295"/>
      <c r="O532" s="295"/>
    </row>
    <row r="533" spans="12:15" ht="15" customHeight="1">
      <c r="L533" t="s">
        <v>1257</v>
      </c>
      <c r="M533" t="s">
        <v>1258</v>
      </c>
      <c r="N533" s="295"/>
      <c r="O533" s="295"/>
    </row>
    <row r="534" spans="12:15" ht="15" customHeight="1">
      <c r="L534" t="s">
        <v>1259</v>
      </c>
      <c r="M534" t="s">
        <v>1260</v>
      </c>
      <c r="N534" s="295"/>
      <c r="O534" s="295"/>
    </row>
    <row r="535" spans="12:15" ht="15" customHeight="1">
      <c r="L535" t="s">
        <v>1261</v>
      </c>
      <c r="M535" t="s">
        <v>1262</v>
      </c>
      <c r="N535" s="295"/>
      <c r="O535" s="295"/>
    </row>
    <row r="536" spans="12:15" ht="15" customHeight="1">
      <c r="L536" t="s">
        <v>1263</v>
      </c>
      <c r="M536" t="s">
        <v>1264</v>
      </c>
      <c r="N536" s="295"/>
      <c r="O536" s="295"/>
    </row>
    <row r="537" spans="12:15" ht="15" customHeight="1">
      <c r="L537" t="s">
        <v>1265</v>
      </c>
      <c r="M537" t="s">
        <v>1266</v>
      </c>
      <c r="N537" s="295"/>
      <c r="O537" s="295"/>
    </row>
    <row r="538" spans="12:15" ht="15" customHeight="1">
      <c r="L538" t="s">
        <v>1267</v>
      </c>
      <c r="M538" t="s">
        <v>1268</v>
      </c>
      <c r="N538" s="295"/>
      <c r="O538" s="295"/>
    </row>
    <row r="539" spans="12:15" ht="15" customHeight="1">
      <c r="L539" t="s">
        <v>1269</v>
      </c>
      <c r="M539" t="s">
        <v>1270</v>
      </c>
      <c r="N539" s="295"/>
      <c r="O539" s="295"/>
    </row>
    <row r="540" spans="12:15" ht="15" customHeight="1">
      <c r="L540" t="s">
        <v>1271</v>
      </c>
      <c r="M540" t="s">
        <v>1272</v>
      </c>
      <c r="N540" s="295"/>
      <c r="O540" s="295"/>
    </row>
    <row r="541" spans="12:15" ht="15" customHeight="1">
      <c r="L541" t="s">
        <v>1273</v>
      </c>
      <c r="M541" t="s">
        <v>1274</v>
      </c>
      <c r="N541" s="295"/>
      <c r="O541" s="295"/>
    </row>
    <row r="542" spans="12:15" ht="15" customHeight="1">
      <c r="L542" t="s">
        <v>1275</v>
      </c>
      <c r="M542" t="s">
        <v>1276</v>
      </c>
      <c r="N542" s="295"/>
      <c r="O542" s="295"/>
    </row>
    <row r="543" spans="12:15" ht="15" customHeight="1">
      <c r="L543" t="s">
        <v>1277</v>
      </c>
      <c r="M543" t="s">
        <v>1278</v>
      </c>
      <c r="N543" s="295"/>
      <c r="O543" s="295"/>
    </row>
    <row r="544" spans="12:15" ht="15" customHeight="1">
      <c r="L544" t="s">
        <v>1279</v>
      </c>
      <c r="M544" t="s">
        <v>1280</v>
      </c>
      <c r="N544" s="295"/>
      <c r="O544" s="295"/>
    </row>
    <row r="545" spans="12:15" ht="15" customHeight="1">
      <c r="L545" t="s">
        <v>1281</v>
      </c>
      <c r="M545" t="s">
        <v>1282</v>
      </c>
      <c r="N545" s="295"/>
      <c r="O545" s="295"/>
    </row>
    <row r="546" spans="12:15" ht="15" customHeight="1">
      <c r="L546" t="s">
        <v>1283</v>
      </c>
      <c r="M546" t="s">
        <v>1284</v>
      </c>
      <c r="N546" s="295"/>
      <c r="O546" s="295"/>
    </row>
    <row r="547" spans="12:15" ht="15" customHeight="1">
      <c r="L547" t="s">
        <v>1285</v>
      </c>
      <c r="M547" t="s">
        <v>1286</v>
      </c>
      <c r="N547" s="295"/>
      <c r="O547" s="295"/>
    </row>
    <row r="548" spans="12:15" ht="15" customHeight="1">
      <c r="L548" t="s">
        <v>1287</v>
      </c>
      <c r="M548" t="s">
        <v>1288</v>
      </c>
      <c r="N548" s="295"/>
      <c r="O548" s="295"/>
    </row>
    <row r="549" spans="12:15" ht="15" customHeight="1">
      <c r="L549" t="s">
        <v>1289</v>
      </c>
      <c r="M549" t="s">
        <v>1290</v>
      </c>
      <c r="N549" s="295"/>
      <c r="O549" s="295"/>
    </row>
    <row r="550" spans="12:15" ht="15" customHeight="1">
      <c r="L550" t="s">
        <v>1291</v>
      </c>
      <c r="M550" t="s">
        <v>1292</v>
      </c>
      <c r="N550" s="295"/>
      <c r="O550" s="295"/>
    </row>
    <row r="551" spans="12:15" ht="15" customHeight="1">
      <c r="L551" t="s">
        <v>1293</v>
      </c>
      <c r="M551" t="s">
        <v>1294</v>
      </c>
      <c r="N551" s="295"/>
      <c r="O551" s="295"/>
    </row>
    <row r="552" spans="12:15" ht="15" customHeight="1">
      <c r="L552" t="s">
        <v>1295</v>
      </c>
      <c r="M552" t="s">
        <v>1296</v>
      </c>
      <c r="N552" s="295"/>
      <c r="O552" s="295"/>
    </row>
    <row r="553" spans="12:15" ht="15" customHeight="1">
      <c r="L553" t="s">
        <v>1297</v>
      </c>
      <c r="M553" t="s">
        <v>1298</v>
      </c>
      <c r="N553" s="295"/>
      <c r="O553" s="295"/>
    </row>
    <row r="554" spans="12:15" ht="15" customHeight="1">
      <c r="L554" t="s">
        <v>1299</v>
      </c>
      <c r="M554" t="s">
        <v>1300</v>
      </c>
      <c r="N554" s="295"/>
      <c r="O554" s="295"/>
    </row>
    <row r="555" spans="12:15" ht="15" customHeight="1">
      <c r="L555" t="s">
        <v>1301</v>
      </c>
      <c r="M555" t="s">
        <v>1302</v>
      </c>
      <c r="N555" s="295"/>
      <c r="O555" s="295"/>
    </row>
    <row r="556" spans="12:15" ht="15" customHeight="1">
      <c r="L556" t="s">
        <v>1303</v>
      </c>
      <c r="M556" t="s">
        <v>1304</v>
      </c>
      <c r="N556" s="295"/>
      <c r="O556" s="295"/>
    </row>
    <row r="557" spans="12:15" ht="15" customHeight="1">
      <c r="L557" t="s">
        <v>1305</v>
      </c>
      <c r="M557" t="s">
        <v>1306</v>
      </c>
      <c r="N557" s="295"/>
      <c r="O557" s="295"/>
    </row>
    <row r="558" spans="12:15" ht="15" customHeight="1">
      <c r="L558" t="s">
        <v>1307</v>
      </c>
      <c r="M558" t="s">
        <v>1308</v>
      </c>
      <c r="N558" s="295"/>
      <c r="O558" s="295"/>
    </row>
    <row r="559" spans="12:15" ht="15" customHeight="1">
      <c r="L559" t="s">
        <v>1309</v>
      </c>
      <c r="M559" t="s">
        <v>1310</v>
      </c>
      <c r="N559" s="295"/>
      <c r="O559" s="295"/>
    </row>
    <row r="560" spans="12:15" ht="15" customHeight="1">
      <c r="L560" t="s">
        <v>1311</v>
      </c>
      <c r="M560" t="s">
        <v>1312</v>
      </c>
      <c r="N560" s="295"/>
      <c r="O560" s="295"/>
    </row>
    <row r="561" spans="12:15" ht="15" customHeight="1">
      <c r="L561" t="s">
        <v>1313</v>
      </c>
      <c r="M561" t="s">
        <v>1314</v>
      </c>
      <c r="N561" s="295"/>
      <c r="O561" s="295"/>
    </row>
    <row r="562" spans="12:15" ht="15" customHeight="1">
      <c r="L562" t="s">
        <v>1315</v>
      </c>
      <c r="M562" t="s">
        <v>1316</v>
      </c>
      <c r="N562" s="295"/>
      <c r="O562" s="295"/>
    </row>
    <row r="563" spans="12:15" ht="15" customHeight="1">
      <c r="L563" t="s">
        <v>1317</v>
      </c>
      <c r="M563" t="s">
        <v>1318</v>
      </c>
      <c r="N563" s="295"/>
      <c r="O563" s="295"/>
    </row>
    <row r="564" spans="12:15" ht="15" customHeight="1">
      <c r="L564" t="s">
        <v>1319</v>
      </c>
      <c r="M564" t="s">
        <v>1320</v>
      </c>
      <c r="N564" s="295"/>
      <c r="O564" s="295"/>
    </row>
    <row r="565" spans="12:15" ht="15" customHeight="1">
      <c r="L565" t="s">
        <v>1321</v>
      </c>
      <c r="M565" t="s">
        <v>1322</v>
      </c>
      <c r="N565" s="295"/>
      <c r="O565" s="295"/>
    </row>
    <row r="566" spans="12:15" ht="15" customHeight="1">
      <c r="L566" t="s">
        <v>1323</v>
      </c>
      <c r="M566" t="s">
        <v>1324</v>
      </c>
      <c r="N566" s="295"/>
      <c r="O566" s="295"/>
    </row>
    <row r="567" spans="12:15" ht="15" customHeight="1">
      <c r="L567" t="s">
        <v>1325</v>
      </c>
      <c r="M567" t="s">
        <v>1326</v>
      </c>
      <c r="N567" s="295"/>
      <c r="O567" s="295"/>
    </row>
    <row r="568" spans="12:15" ht="15" customHeight="1">
      <c r="L568" t="s">
        <v>1327</v>
      </c>
      <c r="M568" t="s">
        <v>1328</v>
      </c>
      <c r="N568" s="295"/>
      <c r="O568" s="295"/>
    </row>
    <row r="569" spans="12:15" ht="15" customHeight="1">
      <c r="L569" t="s">
        <v>1329</v>
      </c>
      <c r="M569" t="s">
        <v>1330</v>
      </c>
      <c r="N569" s="295"/>
      <c r="O569" s="295"/>
    </row>
    <row r="570" spans="12:15" ht="15" customHeight="1">
      <c r="L570" t="s">
        <v>1331</v>
      </c>
      <c r="M570" t="s">
        <v>1332</v>
      </c>
      <c r="N570" s="295"/>
      <c r="O570" s="295"/>
    </row>
    <row r="571" spans="12:15" ht="15" customHeight="1">
      <c r="L571" t="s">
        <v>1333</v>
      </c>
      <c r="M571" t="s">
        <v>1334</v>
      </c>
      <c r="N571" s="295"/>
      <c r="O571" s="295"/>
    </row>
    <row r="572" spans="12:15" ht="15" customHeight="1">
      <c r="L572" t="s">
        <v>1335</v>
      </c>
      <c r="M572" t="s">
        <v>1336</v>
      </c>
      <c r="N572" s="295"/>
      <c r="O572" s="295"/>
    </row>
    <row r="573" spans="12:15" ht="15" customHeight="1">
      <c r="L573" t="s">
        <v>1337</v>
      </c>
      <c r="M573" t="s">
        <v>1338</v>
      </c>
      <c r="N573" s="295"/>
      <c r="O573" s="295"/>
    </row>
    <row r="574" spans="12:15" ht="15" customHeight="1">
      <c r="L574" t="s">
        <v>1339</v>
      </c>
      <c r="M574" t="s">
        <v>1340</v>
      </c>
      <c r="N574" s="295"/>
      <c r="O574" s="295"/>
    </row>
    <row r="575" spans="12:15" ht="15" customHeight="1">
      <c r="L575" t="s">
        <v>1341</v>
      </c>
      <c r="M575" t="s">
        <v>1342</v>
      </c>
      <c r="N575" s="295"/>
      <c r="O575" s="295"/>
    </row>
    <row r="576" spans="12:15" ht="15" customHeight="1">
      <c r="L576" t="s">
        <v>1343</v>
      </c>
      <c r="M576" t="s">
        <v>1344</v>
      </c>
      <c r="N576" s="295"/>
      <c r="O576" s="295"/>
    </row>
    <row r="577" spans="12:15" ht="15" customHeight="1">
      <c r="L577" t="s">
        <v>1345</v>
      </c>
      <c r="M577" t="s">
        <v>1346</v>
      </c>
      <c r="N577" s="295"/>
      <c r="O577" s="295"/>
    </row>
    <row r="578" spans="12:15" ht="15" customHeight="1">
      <c r="L578" t="s">
        <v>1347</v>
      </c>
      <c r="M578" t="s">
        <v>1348</v>
      </c>
      <c r="N578" s="295"/>
      <c r="O578" s="295"/>
    </row>
    <row r="579" spans="12:15" ht="15" customHeight="1">
      <c r="L579" t="s">
        <v>1349</v>
      </c>
      <c r="M579" t="s">
        <v>1350</v>
      </c>
      <c r="N579" s="295"/>
      <c r="O579" s="295"/>
    </row>
    <row r="580" spans="12:15" ht="15" customHeight="1">
      <c r="L580" t="s">
        <v>1351</v>
      </c>
      <c r="M580" t="s">
        <v>1352</v>
      </c>
      <c r="N580" s="295"/>
      <c r="O580" s="295"/>
    </row>
    <row r="581" spans="12:15" ht="15" customHeight="1">
      <c r="L581" t="s">
        <v>1353</v>
      </c>
      <c r="M581" t="s">
        <v>1354</v>
      </c>
      <c r="N581" s="295"/>
      <c r="O581" s="295"/>
    </row>
    <row r="582" spans="12:15" ht="15" customHeight="1">
      <c r="L582" t="s">
        <v>1355</v>
      </c>
      <c r="M582" t="s">
        <v>1356</v>
      </c>
      <c r="N582" s="295"/>
      <c r="O582" s="295"/>
    </row>
    <row r="583" spans="12:15" ht="15" customHeight="1">
      <c r="L583" t="s">
        <v>1357</v>
      </c>
      <c r="M583" t="s">
        <v>1358</v>
      </c>
      <c r="N583" s="295"/>
      <c r="O583" s="295"/>
    </row>
    <row r="584" spans="12:15" ht="15" customHeight="1">
      <c r="L584" t="s">
        <v>1359</v>
      </c>
      <c r="M584" t="s">
        <v>1360</v>
      </c>
      <c r="N584" s="295"/>
      <c r="O584" s="295"/>
    </row>
    <row r="585" spans="12:15" ht="15" customHeight="1">
      <c r="L585" t="s">
        <v>1361</v>
      </c>
      <c r="M585" t="s">
        <v>1362</v>
      </c>
      <c r="N585" s="295"/>
      <c r="O585" s="295"/>
    </row>
    <row r="586" spans="12:15" ht="15" customHeight="1">
      <c r="L586" t="s">
        <v>1363</v>
      </c>
      <c r="M586" t="s">
        <v>1364</v>
      </c>
      <c r="N586" s="295"/>
      <c r="O586" s="295"/>
    </row>
    <row r="587" spans="12:15" ht="15" customHeight="1">
      <c r="L587" t="s">
        <v>1365</v>
      </c>
      <c r="M587" t="s">
        <v>1366</v>
      </c>
      <c r="N587" s="295"/>
      <c r="O587" s="295"/>
    </row>
    <row r="588" spans="12:15" ht="15" customHeight="1">
      <c r="L588" t="s">
        <v>1367</v>
      </c>
      <c r="M588" t="s">
        <v>1368</v>
      </c>
      <c r="N588" s="295"/>
      <c r="O588" s="295"/>
    </row>
    <row r="589" spans="12:15" ht="15" customHeight="1">
      <c r="L589" t="s">
        <v>1369</v>
      </c>
      <c r="M589" t="s">
        <v>1370</v>
      </c>
      <c r="N589" s="295"/>
      <c r="O589" s="295"/>
    </row>
    <row r="590" spans="12:15" ht="15" customHeight="1">
      <c r="L590" t="s">
        <v>1371</v>
      </c>
      <c r="M590" t="s">
        <v>1372</v>
      </c>
      <c r="N590" s="295"/>
      <c r="O590" s="295"/>
    </row>
    <row r="591" spans="12:15" ht="15" customHeight="1">
      <c r="L591" t="s">
        <v>1373</v>
      </c>
      <c r="M591" t="s">
        <v>1374</v>
      </c>
      <c r="N591" s="295"/>
      <c r="O591" s="295"/>
    </row>
    <row r="592" spans="12:15" ht="15" customHeight="1">
      <c r="L592" t="s">
        <v>1375</v>
      </c>
      <c r="M592" t="s">
        <v>1376</v>
      </c>
      <c r="N592" s="295"/>
      <c r="O592" s="295"/>
    </row>
    <row r="593" spans="12:15" ht="15" customHeight="1">
      <c r="L593" t="s">
        <v>1377</v>
      </c>
      <c r="M593" t="s">
        <v>1378</v>
      </c>
      <c r="N593" s="295"/>
      <c r="O593" s="295"/>
    </row>
    <row r="594" spans="12:15" ht="15" customHeight="1">
      <c r="L594" t="s">
        <v>1379</v>
      </c>
      <c r="M594" t="s">
        <v>1380</v>
      </c>
      <c r="N594" s="295"/>
      <c r="O594" s="295"/>
    </row>
    <row r="595" spans="12:15" ht="15" customHeight="1">
      <c r="L595" t="s">
        <v>1381</v>
      </c>
      <c r="M595" t="s">
        <v>1382</v>
      </c>
      <c r="N595" s="295"/>
      <c r="O595" s="295"/>
    </row>
    <row r="596" spans="12:15" ht="15" customHeight="1">
      <c r="L596" t="s">
        <v>663</v>
      </c>
      <c r="M596" t="s">
        <v>1383</v>
      </c>
      <c r="N596" s="295"/>
      <c r="O596" s="295"/>
    </row>
    <row r="597" spans="12:15" ht="15" customHeight="1">
      <c r="L597" t="s">
        <v>1384</v>
      </c>
      <c r="M597" t="s">
        <v>1385</v>
      </c>
      <c r="N597" s="295"/>
      <c r="O597" s="295"/>
    </row>
    <row r="598" spans="12:15" ht="15" customHeight="1">
      <c r="L598" t="s">
        <v>1386</v>
      </c>
      <c r="M598" t="s">
        <v>1387</v>
      </c>
      <c r="N598" s="295"/>
      <c r="O598" s="295"/>
    </row>
    <row r="599" spans="12:15" ht="15" customHeight="1">
      <c r="L599" t="s">
        <v>1388</v>
      </c>
      <c r="M599" t="s">
        <v>1389</v>
      </c>
      <c r="N599" s="295"/>
      <c r="O599" s="295"/>
    </row>
    <row r="600" spans="12:15" ht="15" customHeight="1">
      <c r="L600" t="s">
        <v>1390</v>
      </c>
      <c r="M600" t="s">
        <v>1391</v>
      </c>
      <c r="N600" s="295"/>
      <c r="O600" s="295"/>
    </row>
    <row r="601" spans="12:15" ht="15" customHeight="1">
      <c r="L601" t="s">
        <v>433</v>
      </c>
      <c r="M601" t="s">
        <v>1392</v>
      </c>
      <c r="N601" s="295"/>
      <c r="O601" s="295"/>
    </row>
    <row r="602" spans="12:15" ht="15" customHeight="1">
      <c r="L602" t="s">
        <v>1393</v>
      </c>
      <c r="M602" t="s">
        <v>1394</v>
      </c>
      <c r="N602" s="295"/>
      <c r="O602" s="295"/>
    </row>
    <row r="603" spans="12:15" ht="15" customHeight="1">
      <c r="L603" t="s">
        <v>1395</v>
      </c>
      <c r="M603" t="s">
        <v>1396</v>
      </c>
      <c r="N603" s="295"/>
      <c r="O603" s="295"/>
    </row>
    <row r="604" spans="12:15" ht="15" customHeight="1">
      <c r="L604" t="s">
        <v>1397</v>
      </c>
      <c r="M604" t="s">
        <v>1398</v>
      </c>
      <c r="N604" s="295"/>
      <c r="O604" s="295"/>
    </row>
    <row r="605" spans="12:15" ht="15" customHeight="1">
      <c r="L605" t="s">
        <v>1399</v>
      </c>
      <c r="M605" t="s">
        <v>1400</v>
      </c>
      <c r="N605" s="295"/>
      <c r="O605" s="295"/>
    </row>
    <row r="606" spans="12:15" ht="15" customHeight="1">
      <c r="L606" t="s">
        <v>1401</v>
      </c>
      <c r="M606" t="s">
        <v>1402</v>
      </c>
      <c r="N606" s="295"/>
      <c r="O606" s="295"/>
    </row>
    <row r="607" spans="12:15" ht="15" customHeight="1">
      <c r="L607" t="s">
        <v>1403</v>
      </c>
      <c r="M607" t="s">
        <v>1404</v>
      </c>
      <c r="N607" s="295"/>
      <c r="O607" s="295"/>
    </row>
    <row r="608" spans="12:15" ht="15" customHeight="1">
      <c r="L608" t="s">
        <v>1405</v>
      </c>
      <c r="M608" t="s">
        <v>1406</v>
      </c>
      <c r="N608" s="295"/>
      <c r="O608" s="295"/>
    </row>
    <row r="609" spans="12:15" ht="15" customHeight="1">
      <c r="L609" t="s">
        <v>1407</v>
      </c>
      <c r="M609" t="s">
        <v>1408</v>
      </c>
      <c r="N609" s="295"/>
      <c r="O609" s="295"/>
    </row>
    <row r="610" spans="12:15" ht="15" customHeight="1">
      <c r="L610" t="s">
        <v>1409</v>
      </c>
      <c r="M610" t="s">
        <v>1410</v>
      </c>
      <c r="N610" s="295"/>
      <c r="O610" s="295"/>
    </row>
    <row r="611" spans="12:15" ht="15" customHeight="1">
      <c r="L611" t="s">
        <v>1411</v>
      </c>
      <c r="M611" t="s">
        <v>1412</v>
      </c>
      <c r="N611" s="295"/>
      <c r="O611" s="295"/>
    </row>
    <row r="612" spans="12:15" ht="15" customHeight="1">
      <c r="L612" t="s">
        <v>1413</v>
      </c>
      <c r="M612" t="s">
        <v>1414</v>
      </c>
      <c r="N612" s="295"/>
      <c r="O612" s="295"/>
    </row>
    <row r="613" spans="12:15" ht="15" customHeight="1">
      <c r="L613" t="s">
        <v>1415</v>
      </c>
      <c r="M613" t="s">
        <v>1416</v>
      </c>
      <c r="N613" s="295"/>
      <c r="O613" s="295"/>
    </row>
    <row r="614" spans="12:15" ht="15" customHeight="1">
      <c r="L614" t="s">
        <v>1417</v>
      </c>
      <c r="M614" t="s">
        <v>1418</v>
      </c>
      <c r="N614" s="295"/>
      <c r="O614" s="295"/>
    </row>
    <row r="615" spans="12:15" ht="15" customHeight="1">
      <c r="L615" t="s">
        <v>1419</v>
      </c>
      <c r="M615" t="s">
        <v>1420</v>
      </c>
      <c r="N615" s="295"/>
      <c r="O615" s="295"/>
    </row>
    <row r="616" spans="12:15" ht="15" customHeight="1">
      <c r="L616" t="s">
        <v>1421</v>
      </c>
      <c r="M616" t="s">
        <v>1422</v>
      </c>
      <c r="N616" s="295"/>
      <c r="O616" s="295"/>
    </row>
    <row r="617" spans="12:15" ht="15" customHeight="1">
      <c r="L617" t="s">
        <v>1423</v>
      </c>
      <c r="M617" t="s">
        <v>1424</v>
      </c>
      <c r="N617" s="295"/>
      <c r="O617" s="295"/>
    </row>
    <row r="618" spans="12:15" ht="15" customHeight="1">
      <c r="L618" t="s">
        <v>1425</v>
      </c>
      <c r="M618" t="s">
        <v>1426</v>
      </c>
      <c r="N618" s="295"/>
      <c r="O618" s="295"/>
    </row>
    <row r="619" spans="12:15" ht="15" customHeight="1">
      <c r="L619" t="s">
        <v>1427</v>
      </c>
      <c r="M619" t="s">
        <v>1428</v>
      </c>
      <c r="N619" s="295"/>
      <c r="O619" s="295"/>
    </row>
    <row r="620" spans="12:15" ht="15" customHeight="1">
      <c r="L620" t="s">
        <v>1429</v>
      </c>
      <c r="M620" t="s">
        <v>1430</v>
      </c>
      <c r="N620" s="295"/>
      <c r="O620" s="295"/>
    </row>
    <row r="621" spans="12:15" ht="15" customHeight="1">
      <c r="L621" t="s">
        <v>1431</v>
      </c>
      <c r="M621" t="s">
        <v>1432</v>
      </c>
      <c r="N621" s="295"/>
      <c r="O621" s="295"/>
    </row>
    <row r="622" spans="12:15" ht="15" customHeight="1">
      <c r="L622" t="s">
        <v>1433</v>
      </c>
      <c r="M622" t="s">
        <v>1434</v>
      </c>
      <c r="N622" s="295"/>
      <c r="O622" s="295"/>
    </row>
    <row r="623" spans="12:15" ht="15" customHeight="1">
      <c r="L623" t="s">
        <v>1435</v>
      </c>
      <c r="M623" t="s">
        <v>1436</v>
      </c>
      <c r="N623" s="295"/>
      <c r="O623" s="295"/>
    </row>
    <row r="624" spans="12:15" ht="15" customHeight="1">
      <c r="L624" t="s">
        <v>1437</v>
      </c>
      <c r="M624" t="s">
        <v>1438</v>
      </c>
      <c r="N624" s="295"/>
      <c r="O624" s="295"/>
    </row>
    <row r="625" spans="12:15" ht="15" customHeight="1">
      <c r="L625" t="s">
        <v>1439</v>
      </c>
      <c r="M625" t="s">
        <v>1440</v>
      </c>
      <c r="N625" s="295"/>
      <c r="O625" s="295"/>
    </row>
    <row r="626" spans="12:15" ht="15" customHeight="1">
      <c r="L626" t="s">
        <v>1441</v>
      </c>
      <c r="M626" t="s">
        <v>1442</v>
      </c>
      <c r="N626" s="295"/>
      <c r="O626" s="295"/>
    </row>
    <row r="627" spans="12:15" ht="15" customHeight="1">
      <c r="L627" t="s">
        <v>1443</v>
      </c>
      <c r="M627" t="s">
        <v>1444</v>
      </c>
      <c r="N627" s="295"/>
      <c r="O627" s="295"/>
    </row>
    <row r="628" spans="12:15" ht="15" customHeight="1">
      <c r="L628" t="s">
        <v>1445</v>
      </c>
      <c r="M628" t="s">
        <v>1446</v>
      </c>
      <c r="N628" s="295"/>
      <c r="O628" s="295"/>
    </row>
    <row r="629" spans="12:15" ht="15" customHeight="1">
      <c r="L629" t="s">
        <v>1447</v>
      </c>
      <c r="M629" t="s">
        <v>1448</v>
      </c>
      <c r="N629" s="295"/>
      <c r="O629" s="295"/>
    </row>
    <row r="630" spans="12:15" ht="15" customHeight="1">
      <c r="L630" t="s">
        <v>1449</v>
      </c>
      <c r="M630" t="s">
        <v>1450</v>
      </c>
      <c r="N630" s="295"/>
      <c r="O630" s="295"/>
    </row>
    <row r="631" spans="12:15" ht="15" customHeight="1">
      <c r="L631" t="s">
        <v>1451</v>
      </c>
      <c r="M631" t="s">
        <v>1452</v>
      </c>
      <c r="N631" s="295"/>
      <c r="O631" s="295"/>
    </row>
    <row r="632" spans="12:15" ht="15" customHeight="1">
      <c r="L632" t="s">
        <v>1453</v>
      </c>
      <c r="M632" t="s">
        <v>1454</v>
      </c>
      <c r="N632" s="295"/>
      <c r="O632" s="295"/>
    </row>
    <row r="633" spans="12:15" ht="15" customHeight="1">
      <c r="L633" t="s">
        <v>1455</v>
      </c>
      <c r="M633" t="s">
        <v>1456</v>
      </c>
      <c r="N633" s="295"/>
      <c r="O633" s="295"/>
    </row>
    <row r="634" spans="12:15" ht="15" customHeight="1">
      <c r="L634" t="s">
        <v>1457</v>
      </c>
      <c r="M634" t="s">
        <v>1458</v>
      </c>
      <c r="N634" s="295"/>
      <c r="O634" s="295"/>
    </row>
    <row r="635" spans="12:15" ht="15" customHeight="1">
      <c r="L635" t="s">
        <v>1459</v>
      </c>
      <c r="M635" t="s">
        <v>1460</v>
      </c>
      <c r="N635" s="295"/>
      <c r="O635" s="295"/>
    </row>
    <row r="636" spans="12:15" ht="15" customHeight="1">
      <c r="L636" t="s">
        <v>1461</v>
      </c>
      <c r="M636" t="s">
        <v>1462</v>
      </c>
      <c r="N636" s="295"/>
      <c r="O636" s="295"/>
    </row>
    <row r="637" spans="12:15" ht="15" customHeight="1">
      <c r="L637" t="s">
        <v>1463</v>
      </c>
      <c r="M637" t="s">
        <v>1464</v>
      </c>
      <c r="N637" s="295"/>
      <c r="O637" s="295"/>
    </row>
    <row r="638" spans="12:15" ht="15" customHeight="1">
      <c r="L638" t="s">
        <v>1465</v>
      </c>
      <c r="M638" t="s">
        <v>1466</v>
      </c>
      <c r="N638" s="295"/>
      <c r="O638" s="295"/>
    </row>
    <row r="639" spans="12:15" ht="15" customHeight="1">
      <c r="L639" t="s">
        <v>1467</v>
      </c>
      <c r="M639" t="s">
        <v>1468</v>
      </c>
      <c r="N639" s="295"/>
      <c r="O639" s="295"/>
    </row>
    <row r="640" spans="12:15" ht="15" customHeight="1">
      <c r="L640" t="s">
        <v>1469</v>
      </c>
      <c r="M640" t="s">
        <v>1470</v>
      </c>
      <c r="N640" s="295"/>
      <c r="O640" s="295"/>
    </row>
    <row r="641" spans="12:15" ht="15" customHeight="1">
      <c r="L641" t="s">
        <v>1471</v>
      </c>
      <c r="M641" t="s">
        <v>1472</v>
      </c>
      <c r="N641" s="295"/>
      <c r="O641" s="295"/>
    </row>
    <row r="642" spans="12:15" ht="15" customHeight="1">
      <c r="L642" t="s">
        <v>1473</v>
      </c>
      <c r="M642" t="s">
        <v>1474</v>
      </c>
      <c r="N642" s="295"/>
      <c r="O642" s="295"/>
    </row>
    <row r="643" spans="12:15" ht="15" customHeight="1">
      <c r="L643" t="s">
        <v>1475</v>
      </c>
      <c r="M643" t="s">
        <v>1476</v>
      </c>
      <c r="N643" s="295"/>
      <c r="O643" s="295"/>
    </row>
    <row r="644" spans="12:15" ht="15" customHeight="1">
      <c r="L644" t="s">
        <v>1477</v>
      </c>
      <c r="M644" t="s">
        <v>1478</v>
      </c>
      <c r="N644" s="295"/>
      <c r="O644" s="295"/>
    </row>
    <row r="645" spans="12:15" ht="15" customHeight="1">
      <c r="L645" t="s">
        <v>1479</v>
      </c>
      <c r="M645" t="s">
        <v>1480</v>
      </c>
      <c r="N645" s="295"/>
      <c r="O645" s="295"/>
    </row>
    <row r="646" spans="12:15" ht="15" customHeight="1">
      <c r="L646" t="s">
        <v>1481</v>
      </c>
      <c r="M646" t="s">
        <v>1482</v>
      </c>
      <c r="N646" s="295"/>
      <c r="O646" s="295"/>
    </row>
    <row r="647" spans="12:15" ht="15" customHeight="1">
      <c r="L647" t="s">
        <v>1483</v>
      </c>
      <c r="M647" t="s">
        <v>1484</v>
      </c>
      <c r="N647" s="295"/>
      <c r="O647" s="295"/>
    </row>
    <row r="648" spans="12:15" ht="15" customHeight="1">
      <c r="L648" t="s">
        <v>1485</v>
      </c>
      <c r="M648" t="s">
        <v>1486</v>
      </c>
      <c r="N648" s="295"/>
      <c r="O648" s="295"/>
    </row>
    <row r="649" spans="12:15" ht="15" customHeight="1">
      <c r="L649" t="s">
        <v>1487</v>
      </c>
      <c r="M649" t="s">
        <v>1488</v>
      </c>
      <c r="N649" s="295"/>
      <c r="O649" s="295"/>
    </row>
    <row r="650" spans="12:15" ht="15" customHeight="1">
      <c r="L650" t="s">
        <v>1489</v>
      </c>
      <c r="M650" t="s">
        <v>1490</v>
      </c>
      <c r="N650" s="295"/>
      <c r="O650" s="295"/>
    </row>
    <row r="651" spans="12:15" ht="15" customHeight="1">
      <c r="L651" t="s">
        <v>1491</v>
      </c>
      <c r="M651" t="s">
        <v>1492</v>
      </c>
      <c r="N651" s="295"/>
      <c r="O651" s="295"/>
    </row>
    <row r="652" spans="12:15" ht="15" customHeight="1">
      <c r="L652" t="s">
        <v>1493</v>
      </c>
      <c r="M652" t="s">
        <v>1494</v>
      </c>
      <c r="N652" s="295"/>
      <c r="O652" s="295"/>
    </row>
    <row r="653" spans="12:15" ht="15" customHeight="1">
      <c r="L653" t="s">
        <v>1495</v>
      </c>
      <c r="M653" t="s">
        <v>1496</v>
      </c>
      <c r="N653" s="295"/>
      <c r="O653" s="295"/>
    </row>
    <row r="654" spans="12:15" ht="15" customHeight="1">
      <c r="L654" t="s">
        <v>1497</v>
      </c>
      <c r="M654" t="s">
        <v>1498</v>
      </c>
      <c r="N654" s="295"/>
      <c r="O654" s="295"/>
    </row>
    <row r="655" spans="12:15" ht="15" customHeight="1">
      <c r="L655" t="s">
        <v>1499</v>
      </c>
      <c r="M655" t="s">
        <v>1500</v>
      </c>
      <c r="N655" s="295"/>
      <c r="O655" s="295"/>
    </row>
    <row r="656" spans="12:15" ht="15" customHeight="1">
      <c r="L656" t="s">
        <v>1501</v>
      </c>
      <c r="M656" t="s">
        <v>1502</v>
      </c>
      <c r="N656" s="295"/>
      <c r="O656" s="295"/>
    </row>
    <row r="657" spans="12:15" ht="15" customHeight="1">
      <c r="L657" t="s">
        <v>1503</v>
      </c>
      <c r="M657" t="s">
        <v>1504</v>
      </c>
      <c r="N657" s="295"/>
      <c r="O657" s="295"/>
    </row>
    <row r="658" spans="12:15" ht="15" customHeight="1">
      <c r="L658" t="s">
        <v>1505</v>
      </c>
      <c r="M658" t="s">
        <v>1506</v>
      </c>
      <c r="N658" s="295"/>
      <c r="O658" s="295"/>
    </row>
    <row r="659" spans="12:15" ht="15" customHeight="1">
      <c r="L659" t="s">
        <v>1507</v>
      </c>
      <c r="M659" t="s">
        <v>1508</v>
      </c>
      <c r="N659" s="295"/>
      <c r="O659" s="295"/>
    </row>
    <row r="660" spans="12:15" ht="15" customHeight="1">
      <c r="L660" t="s">
        <v>1509</v>
      </c>
      <c r="M660" t="s">
        <v>1510</v>
      </c>
      <c r="N660" s="295"/>
      <c r="O660" s="295"/>
    </row>
    <row r="661" spans="12:15" ht="15" customHeight="1">
      <c r="L661" t="s">
        <v>1511</v>
      </c>
      <c r="M661" t="s">
        <v>1512</v>
      </c>
      <c r="N661" s="295"/>
      <c r="O661" s="295"/>
    </row>
    <row r="662" spans="12:15" ht="15" customHeight="1">
      <c r="L662" t="s">
        <v>1513</v>
      </c>
      <c r="M662" t="s">
        <v>1514</v>
      </c>
      <c r="N662" s="295"/>
      <c r="O662" s="295"/>
    </row>
    <row r="663" spans="12:15" ht="15" customHeight="1">
      <c r="L663" t="s">
        <v>1515</v>
      </c>
      <c r="M663" t="s">
        <v>1516</v>
      </c>
      <c r="N663" s="295"/>
      <c r="O663" s="295"/>
    </row>
    <row r="664" spans="12:15" ht="15" customHeight="1">
      <c r="L664" t="s">
        <v>1517</v>
      </c>
      <c r="M664" t="s">
        <v>1518</v>
      </c>
      <c r="N664" s="295"/>
      <c r="O664" s="295"/>
    </row>
    <row r="665" spans="12:15" ht="15" customHeight="1">
      <c r="L665" t="s">
        <v>1519</v>
      </c>
      <c r="M665" t="s">
        <v>1520</v>
      </c>
      <c r="N665" s="295"/>
      <c r="O665" s="295"/>
    </row>
    <row r="666" spans="12:15" ht="15" customHeight="1">
      <c r="L666" t="s">
        <v>1521</v>
      </c>
      <c r="M666" t="s">
        <v>1522</v>
      </c>
      <c r="N666" s="295"/>
      <c r="O666" s="295"/>
    </row>
    <row r="667" spans="12:15" ht="15" customHeight="1">
      <c r="L667" t="s">
        <v>1523</v>
      </c>
      <c r="M667" t="s">
        <v>1524</v>
      </c>
      <c r="N667" s="295"/>
      <c r="O667" s="295"/>
    </row>
    <row r="668" spans="12:15" ht="15" customHeight="1">
      <c r="L668" t="s">
        <v>1525</v>
      </c>
      <c r="M668" t="s">
        <v>1526</v>
      </c>
      <c r="N668" s="295"/>
      <c r="O668" s="295"/>
    </row>
    <row r="669" spans="12:15" ht="15" customHeight="1">
      <c r="L669" t="s">
        <v>1527</v>
      </c>
      <c r="M669" t="s">
        <v>1528</v>
      </c>
      <c r="N669" s="295"/>
      <c r="O669" s="295"/>
    </row>
    <row r="670" spans="12:15" ht="15" customHeight="1">
      <c r="L670" t="s">
        <v>1529</v>
      </c>
      <c r="M670" t="s">
        <v>1530</v>
      </c>
      <c r="N670" s="295"/>
      <c r="O670" s="295"/>
    </row>
    <row r="671" spans="12:15" ht="15" customHeight="1">
      <c r="L671" t="s">
        <v>1531</v>
      </c>
      <c r="M671" t="s">
        <v>1532</v>
      </c>
      <c r="N671" s="295"/>
      <c r="O671" s="295"/>
    </row>
    <row r="672" spans="12:15" ht="15" customHeight="1">
      <c r="L672" t="s">
        <v>1533</v>
      </c>
      <c r="M672" t="s">
        <v>1534</v>
      </c>
      <c r="N672" s="295"/>
      <c r="O672" s="295"/>
    </row>
    <row r="673" spans="12:15" ht="15" customHeight="1">
      <c r="L673" t="s">
        <v>1535</v>
      </c>
      <c r="M673" t="s">
        <v>1536</v>
      </c>
      <c r="N673" s="295"/>
      <c r="O673" s="295"/>
    </row>
    <row r="674" spans="12:15" ht="15" customHeight="1">
      <c r="L674" t="s">
        <v>1537</v>
      </c>
      <c r="M674" t="s">
        <v>1538</v>
      </c>
      <c r="N674" s="295"/>
      <c r="O674" s="295"/>
    </row>
    <row r="675" spans="12:15" ht="15" customHeight="1">
      <c r="L675" t="s">
        <v>1539</v>
      </c>
      <c r="M675" t="s">
        <v>1540</v>
      </c>
      <c r="N675" s="295"/>
      <c r="O675" s="295"/>
    </row>
    <row r="676" spans="12:15" ht="15" customHeight="1">
      <c r="L676" t="s">
        <v>1541</v>
      </c>
      <c r="M676" t="s">
        <v>1542</v>
      </c>
      <c r="N676" s="295"/>
      <c r="O676" s="295"/>
    </row>
    <row r="677" spans="12:15" ht="15" customHeight="1">
      <c r="L677" t="s">
        <v>1543</v>
      </c>
      <c r="M677" t="s">
        <v>1544</v>
      </c>
      <c r="N677" s="295"/>
      <c r="O677" s="295"/>
    </row>
    <row r="678" spans="12:15" ht="15" customHeight="1">
      <c r="L678" t="s">
        <v>1545</v>
      </c>
      <c r="M678" t="s">
        <v>1546</v>
      </c>
      <c r="N678" s="295"/>
      <c r="O678" s="295"/>
    </row>
    <row r="679" spans="12:15" ht="15" customHeight="1">
      <c r="L679" t="s">
        <v>1547</v>
      </c>
      <c r="M679" t="s">
        <v>1548</v>
      </c>
      <c r="N679" s="295"/>
      <c r="O679" s="295"/>
    </row>
    <row r="680" spans="12:15" ht="15" customHeight="1">
      <c r="L680" t="s">
        <v>1549</v>
      </c>
      <c r="M680" t="s">
        <v>1550</v>
      </c>
      <c r="N680" s="295"/>
      <c r="O680" s="295"/>
    </row>
    <row r="681" spans="12:15" ht="15" customHeight="1">
      <c r="L681" t="s">
        <v>1551</v>
      </c>
      <c r="M681" t="s">
        <v>1552</v>
      </c>
      <c r="N681" s="295"/>
      <c r="O681" s="295"/>
    </row>
    <row r="682" spans="12:15" ht="15" customHeight="1">
      <c r="L682" t="s">
        <v>1553</v>
      </c>
      <c r="M682" t="s">
        <v>1554</v>
      </c>
      <c r="N682" s="295"/>
      <c r="O682" s="295"/>
    </row>
    <row r="683" spans="12:15" ht="15" customHeight="1">
      <c r="L683" t="s">
        <v>1555</v>
      </c>
      <c r="M683" t="s">
        <v>1556</v>
      </c>
      <c r="N683" s="295"/>
      <c r="O683" s="295"/>
    </row>
    <row r="684" spans="12:15" ht="15" customHeight="1">
      <c r="L684" t="s">
        <v>1557</v>
      </c>
      <c r="M684" t="s">
        <v>1558</v>
      </c>
      <c r="N684" s="295"/>
      <c r="O684" s="295"/>
    </row>
    <row r="685" spans="12:15" ht="15" customHeight="1">
      <c r="L685" t="s">
        <v>1559</v>
      </c>
      <c r="M685" t="s">
        <v>1560</v>
      </c>
      <c r="N685" s="295"/>
      <c r="O685" s="295"/>
    </row>
    <row r="686" spans="12:15" ht="15" customHeight="1">
      <c r="L686" t="s">
        <v>1561</v>
      </c>
      <c r="M686" t="s">
        <v>1562</v>
      </c>
      <c r="N686" s="295"/>
      <c r="O686" s="295"/>
    </row>
    <row r="687" spans="12:15" ht="15" customHeight="1">
      <c r="L687" t="s">
        <v>1563</v>
      </c>
      <c r="M687" t="s">
        <v>1564</v>
      </c>
      <c r="N687" s="295"/>
      <c r="O687" s="295"/>
    </row>
    <row r="688" spans="12:15" ht="15" customHeight="1">
      <c r="L688" t="s">
        <v>1565</v>
      </c>
      <c r="M688" t="s">
        <v>1566</v>
      </c>
      <c r="N688" s="295"/>
      <c r="O688" s="295"/>
    </row>
    <row r="689" spans="12:15" ht="15" customHeight="1">
      <c r="L689" t="s">
        <v>1567</v>
      </c>
      <c r="M689" t="s">
        <v>1568</v>
      </c>
      <c r="N689" s="295"/>
      <c r="O689" s="295"/>
    </row>
    <row r="690" spans="12:15" ht="15" customHeight="1">
      <c r="L690" t="s">
        <v>1569</v>
      </c>
      <c r="M690" t="s">
        <v>1570</v>
      </c>
      <c r="N690" s="295"/>
      <c r="O690" s="295"/>
    </row>
    <row r="691" spans="12:15" ht="15" customHeight="1">
      <c r="L691" t="s">
        <v>1571</v>
      </c>
      <c r="M691" t="s">
        <v>1572</v>
      </c>
      <c r="N691" s="295"/>
      <c r="O691" s="295"/>
    </row>
    <row r="692" spans="12:15" ht="15" customHeight="1">
      <c r="L692" t="s">
        <v>1573</v>
      </c>
      <c r="M692" t="s">
        <v>1574</v>
      </c>
      <c r="N692" s="295"/>
      <c r="O692" s="295"/>
    </row>
    <row r="693" spans="12:15" ht="15" customHeight="1">
      <c r="L693" t="s">
        <v>1575</v>
      </c>
      <c r="M693" t="s">
        <v>1576</v>
      </c>
      <c r="N693" s="295"/>
      <c r="O693" s="295"/>
    </row>
    <row r="694" spans="12:15" ht="15" customHeight="1">
      <c r="L694" t="s">
        <v>1577</v>
      </c>
      <c r="M694" t="s">
        <v>1578</v>
      </c>
      <c r="N694" s="295"/>
      <c r="O694" s="295"/>
    </row>
    <row r="695" spans="12:15" ht="15" customHeight="1">
      <c r="L695" t="s">
        <v>1579</v>
      </c>
      <c r="M695" t="s">
        <v>1580</v>
      </c>
      <c r="N695" s="295"/>
      <c r="O695" s="295"/>
    </row>
    <row r="696" spans="12:15" ht="15" customHeight="1">
      <c r="L696" t="s">
        <v>1581</v>
      </c>
      <c r="M696" t="s">
        <v>1582</v>
      </c>
      <c r="N696" s="295"/>
      <c r="O696" s="295"/>
    </row>
    <row r="697" spans="12:15" ht="15" customHeight="1">
      <c r="L697" t="s">
        <v>1583</v>
      </c>
      <c r="M697" t="s">
        <v>1584</v>
      </c>
      <c r="N697" s="295"/>
      <c r="O697" s="295"/>
    </row>
    <row r="698" spans="12:15" ht="15" customHeight="1">
      <c r="L698" t="s">
        <v>1585</v>
      </c>
      <c r="M698" t="s">
        <v>1586</v>
      </c>
      <c r="N698" s="295"/>
      <c r="O698" s="295"/>
    </row>
    <row r="699" spans="12:15" ht="15" customHeight="1">
      <c r="L699" t="s">
        <v>1587</v>
      </c>
      <c r="M699" t="s">
        <v>1588</v>
      </c>
      <c r="N699" s="295"/>
      <c r="O699" s="295"/>
    </row>
    <row r="700" spans="12:15" ht="15" customHeight="1">
      <c r="L700" t="s">
        <v>1589</v>
      </c>
      <c r="M700" t="s">
        <v>1590</v>
      </c>
      <c r="N700" s="295"/>
      <c r="O700" s="295"/>
    </row>
    <row r="701" spans="12:15" ht="15" customHeight="1">
      <c r="L701" t="s">
        <v>1591</v>
      </c>
      <c r="M701" t="s">
        <v>1592</v>
      </c>
      <c r="N701" s="295"/>
      <c r="O701" s="295"/>
    </row>
    <row r="702" spans="12:15" ht="15" customHeight="1">
      <c r="L702" t="s">
        <v>1593</v>
      </c>
      <c r="M702" t="s">
        <v>1594</v>
      </c>
      <c r="N702" s="295"/>
      <c r="O702" s="295"/>
    </row>
    <row r="703" spans="12:15" ht="15" customHeight="1">
      <c r="L703" t="s">
        <v>1595</v>
      </c>
      <c r="M703" t="s">
        <v>1596</v>
      </c>
      <c r="N703" s="295"/>
      <c r="O703" s="295"/>
    </row>
    <row r="704" spans="12:15" ht="15" customHeight="1">
      <c r="L704" t="s">
        <v>1597</v>
      </c>
      <c r="M704" t="s">
        <v>1598</v>
      </c>
      <c r="N704" s="295"/>
      <c r="O704" s="295"/>
    </row>
    <row r="705" spans="12:15" ht="15" customHeight="1">
      <c r="L705" t="s">
        <v>1599</v>
      </c>
      <c r="M705" t="s">
        <v>1600</v>
      </c>
      <c r="N705" s="295"/>
      <c r="O705" s="295"/>
    </row>
    <row r="706" spans="12:15" ht="15" customHeight="1">
      <c r="L706" t="s">
        <v>1601</v>
      </c>
      <c r="M706" t="s">
        <v>1602</v>
      </c>
      <c r="N706" s="295"/>
      <c r="O706" s="295"/>
    </row>
    <row r="707" spans="12:15" ht="15" customHeight="1">
      <c r="L707" t="s">
        <v>1603</v>
      </c>
      <c r="M707" t="s">
        <v>1604</v>
      </c>
      <c r="N707" s="295"/>
      <c r="O707" s="295"/>
    </row>
    <row r="708" spans="12:15" ht="15" customHeight="1">
      <c r="L708" t="s">
        <v>1605</v>
      </c>
      <c r="M708" t="s">
        <v>1606</v>
      </c>
      <c r="N708" s="295"/>
      <c r="O708" s="295"/>
    </row>
    <row r="709" spans="12:15" ht="15" customHeight="1">
      <c r="L709" t="s">
        <v>1607</v>
      </c>
      <c r="M709" t="s">
        <v>1608</v>
      </c>
      <c r="N709" s="295"/>
      <c r="O709" s="295"/>
    </row>
    <row r="710" spans="12:15" ht="15" customHeight="1">
      <c r="L710" t="s">
        <v>1609</v>
      </c>
      <c r="M710" t="s">
        <v>1610</v>
      </c>
      <c r="N710" s="295"/>
      <c r="O710" s="295"/>
    </row>
    <row r="711" spans="12:15" ht="15" customHeight="1">
      <c r="L711" t="s">
        <v>1611</v>
      </c>
      <c r="M711" t="s">
        <v>1612</v>
      </c>
      <c r="N711" s="295"/>
      <c r="O711" s="295"/>
    </row>
    <row r="712" spans="12:15" ht="15" customHeight="1">
      <c r="L712" t="s">
        <v>1613</v>
      </c>
      <c r="M712" t="s">
        <v>1614</v>
      </c>
      <c r="N712" s="295"/>
      <c r="O712" s="295"/>
    </row>
    <row r="713" spans="12:15" ht="15" customHeight="1">
      <c r="L713" t="s">
        <v>1615</v>
      </c>
      <c r="M713" t="s">
        <v>1616</v>
      </c>
      <c r="N713" s="295"/>
      <c r="O713" s="295"/>
    </row>
    <row r="714" spans="12:15" ht="15" customHeight="1">
      <c r="L714" t="s">
        <v>1617</v>
      </c>
      <c r="M714" t="s">
        <v>1618</v>
      </c>
      <c r="N714" s="295"/>
      <c r="O714" s="295"/>
    </row>
    <row r="715" spans="12:15" ht="15" customHeight="1">
      <c r="L715" t="s">
        <v>1619</v>
      </c>
      <c r="M715" t="s">
        <v>1620</v>
      </c>
      <c r="N715" s="295"/>
      <c r="O715" s="295"/>
    </row>
    <row r="716" spans="12:15" ht="15" customHeight="1">
      <c r="L716" t="s">
        <v>1621</v>
      </c>
      <c r="M716" t="s">
        <v>1622</v>
      </c>
      <c r="N716" s="295"/>
      <c r="O716" s="295"/>
    </row>
    <row r="717" spans="12:15" ht="15" customHeight="1">
      <c r="L717" t="s">
        <v>1623</v>
      </c>
      <c r="M717" t="s">
        <v>1624</v>
      </c>
      <c r="N717" s="295"/>
      <c r="O717" s="295"/>
    </row>
    <row r="718" spans="12:15" ht="15" customHeight="1">
      <c r="L718" t="s">
        <v>1625</v>
      </c>
      <c r="M718" t="s">
        <v>1626</v>
      </c>
      <c r="N718" s="295"/>
      <c r="O718" s="295"/>
    </row>
    <row r="719" spans="12:15" ht="15" customHeight="1">
      <c r="L719" t="s">
        <v>1627</v>
      </c>
      <c r="M719" t="s">
        <v>1628</v>
      </c>
      <c r="N719" s="295"/>
      <c r="O719" s="295"/>
    </row>
    <row r="720" spans="12:15" ht="15" customHeight="1">
      <c r="L720" t="s">
        <v>1629</v>
      </c>
      <c r="M720" t="s">
        <v>1630</v>
      </c>
      <c r="N720" s="295"/>
      <c r="O720" s="295"/>
    </row>
    <row r="721" spans="12:15" ht="15" customHeight="1">
      <c r="L721" t="s">
        <v>1631</v>
      </c>
      <c r="M721" t="s">
        <v>1632</v>
      </c>
      <c r="N721" s="295"/>
      <c r="O721" s="295"/>
    </row>
    <row r="722" spans="12:15" ht="15" customHeight="1">
      <c r="L722" t="s">
        <v>1633</v>
      </c>
      <c r="M722" t="s">
        <v>1634</v>
      </c>
      <c r="N722" s="295"/>
      <c r="O722" s="295"/>
    </row>
    <row r="723" spans="12:15" ht="15" customHeight="1">
      <c r="L723" t="s">
        <v>1635</v>
      </c>
      <c r="M723" t="s">
        <v>1636</v>
      </c>
      <c r="N723" s="295"/>
      <c r="O723" s="295"/>
    </row>
    <row r="724" spans="12:15" ht="15" customHeight="1">
      <c r="L724" t="s">
        <v>1637</v>
      </c>
      <c r="M724" t="s">
        <v>1638</v>
      </c>
      <c r="N724" s="295"/>
      <c r="O724" s="295"/>
    </row>
    <row r="725" spans="12:15" ht="15" customHeight="1">
      <c r="L725" t="s">
        <v>1639</v>
      </c>
      <c r="M725" t="s">
        <v>1640</v>
      </c>
      <c r="N725" s="295"/>
      <c r="O725" s="295"/>
    </row>
    <row r="726" spans="12:15" ht="15" customHeight="1">
      <c r="L726" t="s">
        <v>1641</v>
      </c>
      <c r="M726" t="s">
        <v>1642</v>
      </c>
      <c r="N726" s="295"/>
      <c r="O726" s="295"/>
    </row>
    <row r="727" spans="12:15" ht="15" customHeight="1">
      <c r="L727" t="s">
        <v>1643</v>
      </c>
      <c r="M727" t="s">
        <v>1644</v>
      </c>
      <c r="N727" s="295"/>
      <c r="O727" s="295"/>
    </row>
    <row r="728" spans="12:15" ht="15" customHeight="1">
      <c r="L728" t="s">
        <v>1645</v>
      </c>
      <c r="M728" t="s">
        <v>1646</v>
      </c>
      <c r="N728" s="295"/>
      <c r="O728" s="295"/>
    </row>
    <row r="729" spans="12:15" ht="15" customHeight="1">
      <c r="L729" t="s">
        <v>1647</v>
      </c>
      <c r="M729" t="s">
        <v>1648</v>
      </c>
      <c r="N729" s="295"/>
      <c r="O729" s="295"/>
    </row>
    <row r="730" spans="12:15" ht="15" customHeight="1">
      <c r="L730" t="s">
        <v>1649</v>
      </c>
      <c r="M730" t="s">
        <v>1650</v>
      </c>
      <c r="N730" s="295"/>
      <c r="O730" s="295"/>
    </row>
    <row r="731" spans="12:15" ht="15" customHeight="1">
      <c r="L731" t="s">
        <v>1651</v>
      </c>
      <c r="M731" t="s">
        <v>1652</v>
      </c>
      <c r="N731" s="295"/>
      <c r="O731" s="295"/>
    </row>
    <row r="732" spans="12:15" ht="15" customHeight="1">
      <c r="L732" t="s">
        <v>1653</v>
      </c>
      <c r="M732" t="s">
        <v>1654</v>
      </c>
      <c r="N732" s="295"/>
      <c r="O732" s="295"/>
    </row>
    <row r="733" spans="12:15" ht="15" customHeight="1">
      <c r="L733" t="s">
        <v>1655</v>
      </c>
      <c r="M733" t="s">
        <v>1656</v>
      </c>
      <c r="N733" s="295"/>
      <c r="O733" s="295"/>
    </row>
    <row r="734" spans="12:15" ht="15" customHeight="1">
      <c r="L734" t="s">
        <v>1657</v>
      </c>
      <c r="M734" t="s">
        <v>1658</v>
      </c>
      <c r="N734" s="295"/>
      <c r="O734" s="295"/>
    </row>
    <row r="735" spans="12:15" ht="15" customHeight="1">
      <c r="L735" t="s">
        <v>1659</v>
      </c>
      <c r="M735" t="s">
        <v>1660</v>
      </c>
      <c r="N735" s="295"/>
      <c r="O735" s="295"/>
    </row>
    <row r="736" spans="12:15" ht="15" customHeight="1">
      <c r="L736" t="s">
        <v>1661</v>
      </c>
      <c r="M736" t="s">
        <v>1662</v>
      </c>
      <c r="N736" s="295"/>
      <c r="O736" s="295"/>
    </row>
    <row r="737" spans="12:15" ht="15" customHeight="1">
      <c r="L737" t="s">
        <v>1663</v>
      </c>
      <c r="M737" t="s">
        <v>1664</v>
      </c>
      <c r="N737" s="295"/>
      <c r="O737" s="295"/>
    </row>
    <row r="738" spans="12:15" ht="15" customHeight="1">
      <c r="L738" t="s">
        <v>1665</v>
      </c>
      <c r="M738" t="s">
        <v>1666</v>
      </c>
      <c r="N738" s="295"/>
      <c r="O738" s="295"/>
    </row>
    <row r="739" spans="12:15" ht="15" customHeight="1">
      <c r="L739" t="s">
        <v>1667</v>
      </c>
      <c r="M739" t="s">
        <v>1668</v>
      </c>
      <c r="N739" s="295"/>
      <c r="O739" s="295"/>
    </row>
    <row r="740" spans="12:15" ht="15" customHeight="1">
      <c r="L740" t="s">
        <v>1669</v>
      </c>
      <c r="M740" t="s">
        <v>1670</v>
      </c>
      <c r="N740" s="295"/>
      <c r="O740" s="295"/>
    </row>
    <row r="741" spans="12:15" ht="15" customHeight="1">
      <c r="L741" t="s">
        <v>1671</v>
      </c>
      <c r="M741" t="s">
        <v>1672</v>
      </c>
      <c r="N741" s="295"/>
      <c r="O741" s="295"/>
    </row>
    <row r="742" spans="12:15" ht="15" customHeight="1">
      <c r="L742" t="s">
        <v>1673</v>
      </c>
      <c r="M742" t="s">
        <v>1674</v>
      </c>
      <c r="N742" s="295"/>
      <c r="O742" s="295"/>
    </row>
    <row r="743" spans="12:15" ht="15" customHeight="1">
      <c r="L743" t="s">
        <v>1675</v>
      </c>
      <c r="M743" t="s">
        <v>1676</v>
      </c>
      <c r="N743" s="295"/>
      <c r="O743" s="295"/>
    </row>
    <row r="744" spans="12:15" ht="15" customHeight="1">
      <c r="L744" t="s">
        <v>1677</v>
      </c>
      <c r="M744" t="s">
        <v>1678</v>
      </c>
      <c r="N744" s="295"/>
      <c r="O744" s="295"/>
    </row>
    <row r="745" spans="12:15" ht="15" customHeight="1">
      <c r="L745" t="s">
        <v>1679</v>
      </c>
      <c r="M745" t="s">
        <v>1680</v>
      </c>
      <c r="N745" s="295"/>
      <c r="O745" s="295"/>
    </row>
    <row r="746" spans="12:15" ht="15" customHeight="1">
      <c r="L746" t="s">
        <v>1681</v>
      </c>
      <c r="M746" t="s">
        <v>1682</v>
      </c>
      <c r="N746" s="295"/>
      <c r="O746" s="295"/>
    </row>
    <row r="747" spans="12:15" ht="15" customHeight="1">
      <c r="L747" t="s">
        <v>1683</v>
      </c>
      <c r="M747" t="s">
        <v>1684</v>
      </c>
      <c r="N747" s="295"/>
      <c r="O747" s="295"/>
    </row>
    <row r="748" spans="12:15" ht="15" customHeight="1">
      <c r="L748" t="s">
        <v>1685</v>
      </c>
      <c r="M748" t="s">
        <v>1686</v>
      </c>
      <c r="N748" s="295"/>
      <c r="O748" s="295"/>
    </row>
    <row r="749" spans="12:15" ht="15" customHeight="1">
      <c r="L749" t="s">
        <v>1687</v>
      </c>
      <c r="M749" t="s">
        <v>1688</v>
      </c>
      <c r="N749" s="295"/>
      <c r="O749" s="295"/>
    </row>
    <row r="750" spans="12:15" ht="15" customHeight="1">
      <c r="L750" t="s">
        <v>1689</v>
      </c>
      <c r="M750" t="s">
        <v>1690</v>
      </c>
      <c r="N750" s="295"/>
      <c r="O750" s="295"/>
    </row>
    <row r="751" spans="12:15" ht="15" customHeight="1">
      <c r="L751" t="s">
        <v>1691</v>
      </c>
      <c r="M751" t="s">
        <v>1692</v>
      </c>
      <c r="N751" s="295"/>
      <c r="O751" s="295"/>
    </row>
    <row r="752" spans="12:15" ht="15" customHeight="1">
      <c r="L752" t="s">
        <v>1693</v>
      </c>
      <c r="M752" t="s">
        <v>1694</v>
      </c>
      <c r="N752" s="295"/>
      <c r="O752" s="295"/>
    </row>
    <row r="753" spans="12:15" ht="15" customHeight="1">
      <c r="L753" t="s">
        <v>1695</v>
      </c>
      <c r="M753" t="s">
        <v>1696</v>
      </c>
      <c r="N753" s="295"/>
      <c r="O753" s="295"/>
    </row>
    <row r="754" spans="12:15" ht="15" customHeight="1">
      <c r="L754" t="s">
        <v>1697</v>
      </c>
      <c r="M754" t="s">
        <v>1698</v>
      </c>
      <c r="N754" s="295"/>
      <c r="O754" s="295"/>
    </row>
    <row r="755" spans="12:15" ht="15" customHeight="1">
      <c r="L755" t="s">
        <v>1699</v>
      </c>
      <c r="M755" t="s">
        <v>1700</v>
      </c>
      <c r="N755" s="295"/>
      <c r="O755" s="295"/>
    </row>
    <row r="756" spans="12:15" ht="15" customHeight="1">
      <c r="L756" t="s">
        <v>1701</v>
      </c>
      <c r="M756" t="s">
        <v>1702</v>
      </c>
      <c r="N756" s="295"/>
      <c r="O756" s="295"/>
    </row>
    <row r="757" spans="12:15" ht="15" customHeight="1">
      <c r="L757" t="s">
        <v>1703</v>
      </c>
      <c r="M757" t="s">
        <v>1704</v>
      </c>
      <c r="N757" s="295"/>
      <c r="O757" s="295"/>
    </row>
    <row r="758" spans="12:15" ht="15" customHeight="1">
      <c r="L758" t="s">
        <v>1705</v>
      </c>
      <c r="M758" t="s">
        <v>1706</v>
      </c>
      <c r="N758" s="295"/>
      <c r="O758" s="295"/>
    </row>
    <row r="759" spans="12:15" ht="15" customHeight="1">
      <c r="L759" t="s">
        <v>1707</v>
      </c>
      <c r="M759" t="s">
        <v>1708</v>
      </c>
      <c r="N759" s="295"/>
      <c r="O759" s="295"/>
    </row>
    <row r="760" spans="12:15" ht="15" customHeight="1">
      <c r="L760" t="s">
        <v>1709</v>
      </c>
      <c r="M760" t="s">
        <v>1710</v>
      </c>
      <c r="N760" s="295"/>
      <c r="O760" s="295"/>
    </row>
    <row r="761" spans="12:15" ht="15" customHeight="1">
      <c r="L761" t="s">
        <v>1711</v>
      </c>
      <c r="M761" t="s">
        <v>1712</v>
      </c>
      <c r="N761" s="295"/>
      <c r="O761" s="295"/>
    </row>
    <row r="762" spans="12:15" ht="15" customHeight="1">
      <c r="L762" t="s">
        <v>1713</v>
      </c>
      <c r="M762" t="s">
        <v>1714</v>
      </c>
      <c r="N762" s="295"/>
      <c r="O762" s="295"/>
    </row>
    <row r="763" spans="12:15" ht="15" customHeight="1">
      <c r="L763" t="s">
        <v>1715</v>
      </c>
      <c r="M763" t="s">
        <v>1716</v>
      </c>
      <c r="N763" s="295"/>
      <c r="O763" s="295"/>
    </row>
    <row r="764" spans="12:15" ht="15" customHeight="1">
      <c r="L764" t="s">
        <v>1717</v>
      </c>
      <c r="M764" t="s">
        <v>1718</v>
      </c>
      <c r="N764" s="295"/>
      <c r="O764" s="295"/>
    </row>
    <row r="765" spans="12:15" ht="15" customHeight="1">
      <c r="L765" t="s">
        <v>1719</v>
      </c>
      <c r="M765" t="s">
        <v>1720</v>
      </c>
      <c r="N765" s="295"/>
      <c r="O765" s="295"/>
    </row>
    <row r="766" spans="12:15" ht="15" customHeight="1">
      <c r="L766" t="s">
        <v>1721</v>
      </c>
      <c r="M766" t="s">
        <v>1722</v>
      </c>
      <c r="N766" s="295"/>
      <c r="O766" s="295"/>
    </row>
    <row r="767" spans="12:15" ht="15" customHeight="1">
      <c r="L767" t="s">
        <v>1723</v>
      </c>
      <c r="M767" t="s">
        <v>1724</v>
      </c>
      <c r="N767" s="295"/>
      <c r="O767" s="295"/>
    </row>
    <row r="768" spans="12:15" ht="15" customHeight="1">
      <c r="L768" t="s">
        <v>1725</v>
      </c>
      <c r="M768" t="s">
        <v>1726</v>
      </c>
      <c r="N768" s="295"/>
      <c r="O768" s="295"/>
    </row>
    <row r="769" spans="12:15" ht="15" customHeight="1">
      <c r="L769" t="s">
        <v>1727</v>
      </c>
      <c r="M769" t="s">
        <v>1728</v>
      </c>
      <c r="N769" s="295"/>
      <c r="O769" s="295"/>
    </row>
    <row r="770" spans="12:15" ht="15" customHeight="1">
      <c r="L770" t="s">
        <v>1729</v>
      </c>
      <c r="M770" t="s">
        <v>1730</v>
      </c>
      <c r="N770" s="295"/>
      <c r="O770" s="295"/>
    </row>
    <row r="771" spans="12:15" ht="15" customHeight="1">
      <c r="L771" t="s">
        <v>1731</v>
      </c>
      <c r="M771" t="s">
        <v>1732</v>
      </c>
      <c r="N771" s="295"/>
      <c r="O771" s="295"/>
    </row>
    <row r="772" spans="12:15" ht="15" customHeight="1">
      <c r="L772" t="s">
        <v>1733</v>
      </c>
      <c r="M772" t="s">
        <v>1734</v>
      </c>
      <c r="N772" s="295"/>
      <c r="O772" s="295"/>
    </row>
    <row r="773" spans="12:15" ht="15" customHeight="1">
      <c r="L773" t="s">
        <v>1735</v>
      </c>
      <c r="M773" t="s">
        <v>1736</v>
      </c>
      <c r="N773" s="295"/>
      <c r="O773" s="295"/>
    </row>
    <row r="774" spans="12:15" ht="15" customHeight="1">
      <c r="L774" t="s">
        <v>1737</v>
      </c>
      <c r="M774" t="s">
        <v>1738</v>
      </c>
      <c r="N774" s="295"/>
      <c r="O774" s="295"/>
    </row>
    <row r="775" spans="12:15" ht="15" customHeight="1">
      <c r="L775" t="s">
        <v>1739</v>
      </c>
      <c r="M775" t="s">
        <v>1740</v>
      </c>
      <c r="N775" s="295"/>
      <c r="O775" s="295"/>
    </row>
    <row r="776" spans="12:15" ht="15" customHeight="1">
      <c r="L776" t="s">
        <v>1741</v>
      </c>
      <c r="M776" t="s">
        <v>1742</v>
      </c>
      <c r="N776" s="295"/>
      <c r="O776" s="295"/>
    </row>
    <row r="777" spans="12:15" ht="15" customHeight="1">
      <c r="L777" t="s">
        <v>1743</v>
      </c>
      <c r="M777" t="s">
        <v>1744</v>
      </c>
      <c r="N777" s="295"/>
      <c r="O777" s="295"/>
    </row>
    <row r="778" spans="12:15" ht="15" customHeight="1">
      <c r="L778" t="s">
        <v>1745</v>
      </c>
      <c r="M778" t="s">
        <v>1746</v>
      </c>
      <c r="N778" s="295"/>
      <c r="O778" s="295"/>
    </row>
    <row r="779" spans="12:15" ht="15" customHeight="1">
      <c r="L779" t="s">
        <v>1747</v>
      </c>
      <c r="M779" t="s">
        <v>1748</v>
      </c>
      <c r="N779" s="295"/>
      <c r="O779" s="295"/>
    </row>
    <row r="780" spans="12:15" ht="15" customHeight="1">
      <c r="L780" t="s">
        <v>1749</v>
      </c>
      <c r="M780" t="s">
        <v>1750</v>
      </c>
      <c r="N780" s="295"/>
      <c r="O780" s="295"/>
    </row>
    <row r="781" spans="12:15" ht="15" customHeight="1">
      <c r="L781" t="s">
        <v>1751</v>
      </c>
      <c r="M781" t="s">
        <v>1752</v>
      </c>
      <c r="N781" s="295"/>
      <c r="O781" s="295"/>
    </row>
    <row r="782" spans="12:15" ht="15" customHeight="1">
      <c r="L782" t="s">
        <v>1753</v>
      </c>
      <c r="M782" t="s">
        <v>1754</v>
      </c>
      <c r="N782" s="295"/>
      <c r="O782" s="295"/>
    </row>
    <row r="783" spans="12:15" ht="15" customHeight="1">
      <c r="L783" t="s">
        <v>1755</v>
      </c>
      <c r="M783" t="s">
        <v>1756</v>
      </c>
      <c r="N783" s="295"/>
      <c r="O783" s="295"/>
    </row>
    <row r="784" spans="12:15" ht="15" customHeight="1">
      <c r="L784" t="s">
        <v>1757</v>
      </c>
      <c r="M784" t="s">
        <v>1758</v>
      </c>
      <c r="N784" s="295"/>
      <c r="O784" s="295"/>
    </row>
    <row r="785" spans="12:15" ht="15" customHeight="1">
      <c r="L785" t="s">
        <v>1759</v>
      </c>
      <c r="M785" t="s">
        <v>1760</v>
      </c>
      <c r="N785" s="295"/>
      <c r="O785" s="295"/>
    </row>
    <row r="786" spans="12:15" ht="15" customHeight="1">
      <c r="L786" t="s">
        <v>1761</v>
      </c>
      <c r="M786" t="s">
        <v>1762</v>
      </c>
      <c r="N786" s="295"/>
      <c r="O786" s="295"/>
    </row>
    <row r="787" spans="12:15" ht="15" customHeight="1">
      <c r="L787" t="s">
        <v>1763</v>
      </c>
      <c r="M787" t="s">
        <v>1764</v>
      </c>
      <c r="N787" s="295"/>
      <c r="O787" s="295"/>
    </row>
    <row r="788" spans="12:15" ht="15" customHeight="1">
      <c r="L788" t="s">
        <v>1765</v>
      </c>
      <c r="M788" t="s">
        <v>1766</v>
      </c>
      <c r="N788" s="295"/>
      <c r="O788" s="295"/>
    </row>
    <row r="789" spans="12:15" ht="15" customHeight="1">
      <c r="L789" t="s">
        <v>1767</v>
      </c>
      <c r="M789" t="s">
        <v>1768</v>
      </c>
      <c r="N789" s="295"/>
      <c r="O789" s="295"/>
    </row>
    <row r="790" spans="12:15" ht="15" customHeight="1">
      <c r="L790" t="s">
        <v>1769</v>
      </c>
      <c r="M790" t="s">
        <v>1770</v>
      </c>
      <c r="N790" s="295"/>
      <c r="O790" s="295"/>
    </row>
    <row r="791" spans="12:15" ht="15" customHeight="1">
      <c r="L791" t="s">
        <v>1771</v>
      </c>
      <c r="M791" t="s">
        <v>1772</v>
      </c>
      <c r="N791" s="295"/>
      <c r="O791" s="295"/>
    </row>
    <row r="792" spans="12:15" ht="15" customHeight="1">
      <c r="L792" t="s">
        <v>1773</v>
      </c>
      <c r="M792" t="s">
        <v>1774</v>
      </c>
      <c r="N792" s="295"/>
      <c r="O792" s="295"/>
    </row>
    <row r="793" spans="12:15" ht="15" customHeight="1">
      <c r="L793" t="s">
        <v>1775</v>
      </c>
      <c r="M793" t="s">
        <v>1776</v>
      </c>
      <c r="N793" s="295"/>
      <c r="O793" s="295"/>
    </row>
    <row r="794" spans="12:15" ht="15" customHeight="1">
      <c r="L794" t="s">
        <v>1777</v>
      </c>
      <c r="M794" t="s">
        <v>1778</v>
      </c>
      <c r="N794" s="295"/>
      <c r="O794" s="295"/>
    </row>
    <row r="795" spans="12:15" ht="15" customHeight="1">
      <c r="L795" t="s">
        <v>1779</v>
      </c>
      <c r="M795" t="s">
        <v>1780</v>
      </c>
      <c r="N795" s="295"/>
      <c r="O795" s="295"/>
    </row>
    <row r="796" spans="12:15" ht="15" customHeight="1">
      <c r="L796" t="s">
        <v>1781</v>
      </c>
      <c r="M796" t="s">
        <v>1782</v>
      </c>
      <c r="N796" s="295"/>
      <c r="O796" s="295"/>
    </row>
    <row r="797" spans="12:15" ht="15" customHeight="1">
      <c r="L797" t="s">
        <v>1783</v>
      </c>
      <c r="M797" t="s">
        <v>1784</v>
      </c>
      <c r="N797" s="295"/>
      <c r="O797" s="295"/>
    </row>
    <row r="798" spans="12:15" ht="15" customHeight="1">
      <c r="L798" t="s">
        <v>1785</v>
      </c>
      <c r="M798" t="s">
        <v>1786</v>
      </c>
      <c r="N798" s="295"/>
      <c r="O798" s="295"/>
    </row>
    <row r="799" spans="12:15" ht="15" customHeight="1">
      <c r="L799" t="s">
        <v>1787</v>
      </c>
      <c r="M799" t="s">
        <v>1788</v>
      </c>
      <c r="N799" s="295"/>
      <c r="O799" s="295"/>
    </row>
    <row r="800" spans="12:15" ht="15" customHeight="1">
      <c r="L800" t="s">
        <v>1789</v>
      </c>
      <c r="M800" t="s">
        <v>1790</v>
      </c>
      <c r="N800" s="295"/>
      <c r="O800" s="295"/>
    </row>
    <row r="801" spans="12:15" ht="15" customHeight="1">
      <c r="L801" t="s">
        <v>1791</v>
      </c>
      <c r="M801" t="s">
        <v>1792</v>
      </c>
      <c r="N801" s="295"/>
      <c r="O801" s="295"/>
    </row>
    <row r="802" spans="12:15" ht="15" customHeight="1">
      <c r="L802" t="s">
        <v>585</v>
      </c>
      <c r="M802" t="s">
        <v>1793</v>
      </c>
      <c r="N802" s="295"/>
      <c r="O802" s="295"/>
    </row>
    <row r="803" spans="12:15" ht="15" customHeight="1">
      <c r="L803" t="s">
        <v>1794</v>
      </c>
      <c r="M803" t="s">
        <v>1795</v>
      </c>
      <c r="N803" s="295"/>
      <c r="O803" s="295"/>
    </row>
    <row r="804" spans="12:15" ht="15" customHeight="1">
      <c r="L804" t="s">
        <v>1796</v>
      </c>
      <c r="M804" t="s">
        <v>1797</v>
      </c>
      <c r="N804" s="295"/>
      <c r="O804" s="295"/>
    </row>
    <row r="805" spans="12:15" ht="15" customHeight="1">
      <c r="L805" t="s">
        <v>1798</v>
      </c>
      <c r="M805" t="s">
        <v>1799</v>
      </c>
      <c r="N805" s="295"/>
      <c r="O805" s="295"/>
    </row>
    <row r="806" spans="12:15" ht="15" customHeight="1">
      <c r="L806" t="s">
        <v>1800</v>
      </c>
      <c r="M806" t="s">
        <v>1801</v>
      </c>
      <c r="N806" s="295"/>
      <c r="O806" s="295"/>
    </row>
    <row r="807" spans="12:15" ht="15" customHeight="1">
      <c r="L807" t="s">
        <v>1802</v>
      </c>
      <c r="M807" t="s">
        <v>1803</v>
      </c>
      <c r="N807" s="295"/>
      <c r="O807" s="295"/>
    </row>
    <row r="808" spans="12:15" ht="15" customHeight="1">
      <c r="L808" t="s">
        <v>1804</v>
      </c>
      <c r="M808" t="s">
        <v>1805</v>
      </c>
      <c r="N808" s="295"/>
      <c r="O808" s="295"/>
    </row>
    <row r="809" spans="12:15" ht="15" customHeight="1">
      <c r="L809" t="s">
        <v>1806</v>
      </c>
      <c r="M809" t="s">
        <v>1807</v>
      </c>
      <c r="N809" s="295"/>
      <c r="O809" s="295"/>
    </row>
    <row r="810" spans="12:15" ht="15" customHeight="1">
      <c r="L810" t="s">
        <v>1808</v>
      </c>
      <c r="M810" t="s">
        <v>1809</v>
      </c>
      <c r="N810" s="295"/>
      <c r="O810" s="295"/>
    </row>
    <row r="811" spans="12:15" ht="15" customHeight="1">
      <c r="L811" t="s">
        <v>1810</v>
      </c>
      <c r="M811" t="s">
        <v>1811</v>
      </c>
      <c r="N811" s="295"/>
      <c r="O811" s="295"/>
    </row>
    <row r="812" spans="12:15" ht="15" customHeight="1">
      <c r="L812" t="s">
        <v>1812</v>
      </c>
      <c r="M812" t="s">
        <v>1813</v>
      </c>
      <c r="N812" s="295"/>
      <c r="O812" s="295"/>
    </row>
    <row r="813" spans="12:15" ht="15" customHeight="1">
      <c r="L813" t="s">
        <v>1814</v>
      </c>
      <c r="M813" t="s">
        <v>1815</v>
      </c>
      <c r="N813" s="295"/>
      <c r="O813" s="295"/>
    </row>
    <row r="814" spans="12:15" ht="15" customHeight="1">
      <c r="L814" t="s">
        <v>1816</v>
      </c>
      <c r="M814" t="s">
        <v>1817</v>
      </c>
      <c r="N814" s="295"/>
      <c r="O814" s="295"/>
    </row>
    <row r="815" spans="12:15" ht="15" customHeight="1">
      <c r="L815" t="s">
        <v>1818</v>
      </c>
      <c r="M815" t="s">
        <v>1819</v>
      </c>
      <c r="N815" s="295"/>
      <c r="O815" s="295"/>
    </row>
    <row r="816" spans="12:15" ht="15" customHeight="1">
      <c r="L816" t="s">
        <v>1820</v>
      </c>
      <c r="M816" t="s">
        <v>1821</v>
      </c>
      <c r="N816" s="295"/>
      <c r="O816" s="295"/>
    </row>
    <row r="817" spans="12:15" ht="15" customHeight="1">
      <c r="L817" t="s">
        <v>1822</v>
      </c>
      <c r="M817" t="s">
        <v>1823</v>
      </c>
      <c r="N817" s="295"/>
      <c r="O817" s="295"/>
    </row>
    <row r="818" spans="12:15" ht="15" customHeight="1">
      <c r="L818" t="s">
        <v>1824</v>
      </c>
      <c r="M818" t="s">
        <v>1825</v>
      </c>
      <c r="N818" s="295"/>
      <c r="O818" s="295"/>
    </row>
    <row r="819" spans="12:15" ht="15" customHeight="1">
      <c r="L819" t="s">
        <v>1826</v>
      </c>
      <c r="M819" t="s">
        <v>1827</v>
      </c>
      <c r="N819" s="295"/>
      <c r="O819" s="295"/>
    </row>
    <row r="820" spans="12:15" ht="15" customHeight="1">
      <c r="L820" t="s">
        <v>1828</v>
      </c>
      <c r="M820" t="s">
        <v>1829</v>
      </c>
      <c r="N820" s="295"/>
      <c r="O820" s="295"/>
    </row>
    <row r="821" spans="12:15" ht="15" customHeight="1">
      <c r="L821" t="s">
        <v>1830</v>
      </c>
      <c r="M821" t="s">
        <v>1831</v>
      </c>
      <c r="N821" s="295"/>
      <c r="O821" s="295"/>
    </row>
    <row r="822" spans="12:15" ht="15" customHeight="1">
      <c r="L822" t="s">
        <v>1832</v>
      </c>
      <c r="M822" t="s">
        <v>1833</v>
      </c>
      <c r="N822" s="295"/>
      <c r="O822" s="295"/>
    </row>
    <row r="823" spans="12:15" ht="15" customHeight="1">
      <c r="L823" t="s">
        <v>1834</v>
      </c>
      <c r="M823" t="s">
        <v>1835</v>
      </c>
      <c r="N823" s="295"/>
      <c r="O823" s="295"/>
    </row>
    <row r="824" spans="12:15" ht="15" customHeight="1">
      <c r="L824" t="s">
        <v>1836</v>
      </c>
      <c r="M824" t="s">
        <v>1837</v>
      </c>
      <c r="N824" s="295"/>
      <c r="O824" s="295"/>
    </row>
    <row r="825" spans="12:15" ht="15" customHeight="1">
      <c r="L825" t="s">
        <v>1838</v>
      </c>
      <c r="M825" t="s">
        <v>1839</v>
      </c>
      <c r="N825" s="295"/>
      <c r="O825" s="295"/>
    </row>
    <row r="826" spans="12:15" ht="15" customHeight="1">
      <c r="L826" t="s">
        <v>1840</v>
      </c>
      <c r="M826" t="s">
        <v>1841</v>
      </c>
      <c r="N826" s="295"/>
      <c r="O826" s="295"/>
    </row>
    <row r="827" spans="12:15" ht="15" customHeight="1">
      <c r="L827" t="s">
        <v>1842</v>
      </c>
      <c r="M827" t="s">
        <v>1843</v>
      </c>
      <c r="N827" s="295"/>
      <c r="O827" s="295"/>
    </row>
    <row r="828" spans="12:15" ht="15" customHeight="1">
      <c r="L828" t="s">
        <v>1844</v>
      </c>
      <c r="M828" t="s">
        <v>1845</v>
      </c>
      <c r="N828" s="295"/>
      <c r="O828" s="295"/>
    </row>
    <row r="829" spans="12:15" ht="15" customHeight="1">
      <c r="L829" t="s">
        <v>1846</v>
      </c>
      <c r="M829" t="s">
        <v>1847</v>
      </c>
      <c r="N829" s="295"/>
      <c r="O829" s="295"/>
    </row>
    <row r="830" spans="12:15" ht="15" customHeight="1">
      <c r="L830" t="s">
        <v>1848</v>
      </c>
      <c r="M830" t="s">
        <v>1849</v>
      </c>
      <c r="N830" s="295"/>
      <c r="O830" s="295"/>
    </row>
    <row r="831" spans="12:15" ht="15" customHeight="1">
      <c r="L831" t="s">
        <v>1850</v>
      </c>
      <c r="M831" t="s">
        <v>1851</v>
      </c>
      <c r="N831" s="295"/>
      <c r="O831" s="295"/>
    </row>
    <row r="832" spans="12:15" ht="15" customHeight="1">
      <c r="L832" t="s">
        <v>1852</v>
      </c>
      <c r="M832" t="s">
        <v>1853</v>
      </c>
      <c r="N832" s="295"/>
      <c r="O832" s="295"/>
    </row>
    <row r="833" spans="12:15" ht="15" customHeight="1">
      <c r="L833" t="s">
        <v>1854</v>
      </c>
      <c r="M833" t="s">
        <v>1855</v>
      </c>
      <c r="N833" s="295"/>
      <c r="O833" s="295"/>
    </row>
    <row r="834" spans="12:15" ht="15" customHeight="1">
      <c r="L834" t="s">
        <v>1856</v>
      </c>
      <c r="M834" t="s">
        <v>1857</v>
      </c>
      <c r="N834" s="295"/>
      <c r="O834" s="295"/>
    </row>
    <row r="835" spans="12:15" ht="15" customHeight="1">
      <c r="L835" t="s">
        <v>1858</v>
      </c>
      <c r="M835" t="s">
        <v>1859</v>
      </c>
      <c r="N835" s="295"/>
      <c r="O835" s="295"/>
    </row>
    <row r="836" spans="12:15" ht="15" customHeight="1">
      <c r="L836" t="s">
        <v>1860</v>
      </c>
      <c r="M836" t="s">
        <v>1861</v>
      </c>
      <c r="N836" s="295"/>
      <c r="O836" s="295"/>
    </row>
    <row r="837" spans="12:15" ht="15" customHeight="1">
      <c r="L837" t="s">
        <v>1862</v>
      </c>
      <c r="M837" t="s">
        <v>1863</v>
      </c>
      <c r="N837" s="295"/>
      <c r="O837" s="295"/>
    </row>
    <row r="838" spans="12:15" ht="15" customHeight="1">
      <c r="L838" t="s">
        <v>1864</v>
      </c>
      <c r="M838" t="s">
        <v>1865</v>
      </c>
      <c r="N838" s="295"/>
      <c r="O838" s="295"/>
    </row>
    <row r="839" spans="12:15" ht="15" customHeight="1">
      <c r="L839" t="s">
        <v>1866</v>
      </c>
      <c r="M839" t="s">
        <v>1867</v>
      </c>
      <c r="N839" s="295"/>
      <c r="O839" s="295"/>
    </row>
    <row r="840" spans="12:15" ht="15" customHeight="1">
      <c r="L840" t="s">
        <v>1868</v>
      </c>
      <c r="M840" t="s">
        <v>1869</v>
      </c>
      <c r="N840" s="295"/>
      <c r="O840" s="295"/>
    </row>
    <row r="841" spans="12:15" ht="15" customHeight="1">
      <c r="L841" t="s">
        <v>1870</v>
      </c>
      <c r="M841" t="s">
        <v>1871</v>
      </c>
      <c r="N841" s="295"/>
      <c r="O841" s="295"/>
    </row>
    <row r="842" spans="12:15" ht="15" customHeight="1">
      <c r="L842" t="s">
        <v>1872</v>
      </c>
      <c r="M842" t="s">
        <v>1873</v>
      </c>
      <c r="N842" s="295"/>
      <c r="O842" s="295"/>
    </row>
    <row r="843" spans="12:15" ht="15" customHeight="1">
      <c r="L843" t="s">
        <v>1874</v>
      </c>
      <c r="M843" t="s">
        <v>1875</v>
      </c>
      <c r="N843" s="295"/>
      <c r="O843" s="295"/>
    </row>
    <row r="844" spans="12:15" ht="15" customHeight="1">
      <c r="L844" t="s">
        <v>1876</v>
      </c>
      <c r="M844" t="s">
        <v>1877</v>
      </c>
      <c r="N844" s="295"/>
      <c r="O844" s="295"/>
    </row>
    <row r="845" spans="12:15" ht="15" customHeight="1">
      <c r="L845" t="s">
        <v>1878</v>
      </c>
      <c r="M845" t="s">
        <v>1879</v>
      </c>
      <c r="N845" s="295"/>
      <c r="O845" s="295"/>
    </row>
    <row r="846" spans="12:15" ht="15" customHeight="1">
      <c r="L846" t="s">
        <v>1880</v>
      </c>
      <c r="M846" t="s">
        <v>1881</v>
      </c>
      <c r="N846" s="295"/>
      <c r="O846" s="295"/>
    </row>
    <row r="847" spans="12:15" ht="15" customHeight="1">
      <c r="L847" t="s">
        <v>1882</v>
      </c>
      <c r="M847" t="s">
        <v>1883</v>
      </c>
      <c r="N847" s="295"/>
      <c r="O847" s="295"/>
    </row>
    <row r="848" spans="12:15" ht="15" customHeight="1">
      <c r="L848" t="s">
        <v>1884</v>
      </c>
      <c r="M848" t="s">
        <v>1885</v>
      </c>
      <c r="N848" s="295"/>
      <c r="O848" s="295"/>
    </row>
    <row r="849" spans="12:15" ht="15" customHeight="1">
      <c r="L849" t="s">
        <v>1886</v>
      </c>
      <c r="M849" t="s">
        <v>1887</v>
      </c>
      <c r="N849" s="295"/>
      <c r="O849" s="295"/>
    </row>
    <row r="850" spans="12:15" ht="15" customHeight="1">
      <c r="L850" t="s">
        <v>1888</v>
      </c>
      <c r="M850" t="s">
        <v>1889</v>
      </c>
      <c r="N850" s="295"/>
      <c r="O850" s="295"/>
    </row>
    <row r="851" spans="12:15" ht="15" customHeight="1">
      <c r="L851" t="s">
        <v>1890</v>
      </c>
      <c r="M851" t="s">
        <v>1891</v>
      </c>
      <c r="N851" s="295"/>
      <c r="O851" s="295"/>
    </row>
    <row r="852" spans="12:15" ht="15" customHeight="1">
      <c r="L852" t="s">
        <v>1892</v>
      </c>
      <c r="M852" t="s">
        <v>1893</v>
      </c>
      <c r="N852" s="295"/>
      <c r="O852" s="295"/>
    </row>
    <row r="853" spans="12:15" ht="15" customHeight="1">
      <c r="L853" t="s">
        <v>1894</v>
      </c>
      <c r="M853" t="s">
        <v>1895</v>
      </c>
      <c r="N853" s="295"/>
      <c r="O853" s="295"/>
    </row>
    <row r="854" spans="12:15" ht="15" customHeight="1">
      <c r="L854" t="s">
        <v>1896</v>
      </c>
      <c r="M854" t="s">
        <v>1897</v>
      </c>
      <c r="N854" s="295"/>
      <c r="O854" s="295"/>
    </row>
    <row r="855" spans="12:15" ht="15" customHeight="1">
      <c r="L855" t="s">
        <v>1898</v>
      </c>
      <c r="M855" t="s">
        <v>1899</v>
      </c>
      <c r="N855" s="295"/>
      <c r="O855" s="295"/>
    </row>
    <row r="856" spans="12:15" ht="15" customHeight="1">
      <c r="L856" t="s">
        <v>1900</v>
      </c>
      <c r="M856" t="s">
        <v>1901</v>
      </c>
      <c r="N856" s="295"/>
      <c r="O856" s="295"/>
    </row>
    <row r="857" spans="12:15" ht="15" customHeight="1">
      <c r="L857" t="s">
        <v>1902</v>
      </c>
      <c r="M857" t="s">
        <v>1903</v>
      </c>
      <c r="N857" s="295"/>
      <c r="O857" s="295"/>
    </row>
    <row r="858" spans="12:15" ht="15" customHeight="1">
      <c r="L858" t="s">
        <v>1904</v>
      </c>
      <c r="M858" t="s">
        <v>1905</v>
      </c>
      <c r="N858" s="295"/>
      <c r="O858" s="295"/>
    </row>
    <row r="859" spans="12:15" ht="15" customHeight="1">
      <c r="L859" t="s">
        <v>1906</v>
      </c>
      <c r="M859" t="s">
        <v>1907</v>
      </c>
      <c r="N859" s="295"/>
      <c r="O859" s="295"/>
    </row>
    <row r="860" spans="12:15" ht="15" customHeight="1">
      <c r="L860" t="s">
        <v>1908</v>
      </c>
      <c r="M860" t="s">
        <v>1909</v>
      </c>
      <c r="N860" s="295"/>
      <c r="O860" s="295"/>
    </row>
    <row r="861" spans="12:15" ht="15" customHeight="1">
      <c r="L861" t="s">
        <v>1910</v>
      </c>
      <c r="M861" t="s">
        <v>1911</v>
      </c>
      <c r="N861" s="295"/>
      <c r="O861" s="295"/>
    </row>
    <row r="862" spans="12:15" ht="15" customHeight="1">
      <c r="L862" t="s">
        <v>1912</v>
      </c>
      <c r="M862" t="s">
        <v>1913</v>
      </c>
      <c r="N862" s="295"/>
      <c r="O862" s="295"/>
    </row>
    <row r="863" spans="12:15" ht="15" customHeight="1">
      <c r="L863" t="s">
        <v>1914</v>
      </c>
      <c r="M863" t="s">
        <v>1915</v>
      </c>
      <c r="N863" s="295"/>
      <c r="O863" s="295"/>
    </row>
    <row r="864" spans="12:15" ht="15" customHeight="1">
      <c r="L864" t="s">
        <v>1916</v>
      </c>
      <c r="M864" t="s">
        <v>1917</v>
      </c>
      <c r="N864" s="295"/>
      <c r="O864" s="295"/>
    </row>
    <row r="865" spans="12:15" ht="15" customHeight="1">
      <c r="L865" t="s">
        <v>1918</v>
      </c>
      <c r="M865" t="s">
        <v>1919</v>
      </c>
      <c r="N865" s="295"/>
      <c r="O865" s="295"/>
    </row>
    <row r="866" spans="12:15" ht="15" customHeight="1">
      <c r="L866" t="s">
        <v>1920</v>
      </c>
      <c r="M866" t="s">
        <v>1921</v>
      </c>
      <c r="N866" s="295"/>
      <c r="O866" s="295"/>
    </row>
    <row r="867" spans="12:15" ht="15" customHeight="1">
      <c r="L867" t="s">
        <v>1922</v>
      </c>
      <c r="M867" t="s">
        <v>1923</v>
      </c>
      <c r="N867" s="295"/>
      <c r="O867" s="295"/>
    </row>
    <row r="868" spans="12:15" ht="15" customHeight="1">
      <c r="L868" t="s">
        <v>1924</v>
      </c>
      <c r="M868" t="s">
        <v>1925</v>
      </c>
      <c r="N868" s="295"/>
      <c r="O868" s="295"/>
    </row>
    <row r="869" spans="12:15" ht="15" customHeight="1">
      <c r="L869" t="s">
        <v>1926</v>
      </c>
      <c r="M869" t="s">
        <v>1927</v>
      </c>
      <c r="N869" s="295"/>
      <c r="O869" s="295"/>
    </row>
    <row r="870" spans="12:15" ht="15" customHeight="1">
      <c r="L870" t="s">
        <v>1928</v>
      </c>
      <c r="M870" t="s">
        <v>1929</v>
      </c>
      <c r="N870" s="295"/>
      <c r="O870" s="295"/>
    </row>
    <row r="871" spans="12:15" ht="15" customHeight="1">
      <c r="L871" t="s">
        <v>1930</v>
      </c>
      <c r="M871" t="s">
        <v>1931</v>
      </c>
      <c r="N871" s="295"/>
      <c r="O871" s="295"/>
    </row>
    <row r="872" spans="12:15" ht="15" customHeight="1">
      <c r="L872" t="s">
        <v>795</v>
      </c>
      <c r="M872" t="s">
        <v>1932</v>
      </c>
      <c r="N872" s="295"/>
      <c r="O872" s="295"/>
    </row>
    <row r="873" spans="12:15" ht="15" customHeight="1">
      <c r="L873" t="s">
        <v>1933</v>
      </c>
      <c r="M873" t="s">
        <v>1934</v>
      </c>
      <c r="N873" s="295"/>
      <c r="O873" s="295"/>
    </row>
    <row r="874" spans="12:15" ht="15" customHeight="1">
      <c r="L874" t="s">
        <v>1935</v>
      </c>
      <c r="M874" t="s">
        <v>1936</v>
      </c>
      <c r="N874" s="295"/>
      <c r="O874" s="295"/>
    </row>
    <row r="875" spans="12:15" ht="15" customHeight="1">
      <c r="L875" t="s">
        <v>1937</v>
      </c>
      <c r="M875" t="s">
        <v>1938</v>
      </c>
      <c r="N875" s="295"/>
      <c r="O875" s="295"/>
    </row>
    <row r="876" spans="12:15" ht="15" customHeight="1">
      <c r="L876" t="s">
        <v>1939</v>
      </c>
      <c r="M876" t="s">
        <v>1940</v>
      </c>
      <c r="N876" s="295"/>
      <c r="O876" s="295"/>
    </row>
    <row r="877" spans="12:15" ht="15" customHeight="1">
      <c r="L877" t="s">
        <v>1941</v>
      </c>
      <c r="M877" t="s">
        <v>1942</v>
      </c>
      <c r="N877" s="295"/>
      <c r="O877" s="295"/>
    </row>
    <row r="878" spans="12:15" ht="15" customHeight="1">
      <c r="L878" t="s">
        <v>1943</v>
      </c>
      <c r="M878" t="s">
        <v>1944</v>
      </c>
      <c r="N878" s="295"/>
      <c r="O878" s="295"/>
    </row>
    <row r="879" spans="12:15" ht="15" customHeight="1">
      <c r="L879" t="s">
        <v>1945</v>
      </c>
      <c r="M879" t="s">
        <v>1946</v>
      </c>
      <c r="N879" s="295"/>
      <c r="O879" s="295"/>
    </row>
    <row r="880" spans="12:15" ht="15" customHeight="1">
      <c r="L880" t="s">
        <v>1947</v>
      </c>
      <c r="M880" t="s">
        <v>1948</v>
      </c>
      <c r="N880" s="295"/>
      <c r="O880" s="295"/>
    </row>
    <row r="881" spans="12:15" ht="15" customHeight="1">
      <c r="L881" t="s">
        <v>1949</v>
      </c>
      <c r="M881" t="s">
        <v>1950</v>
      </c>
      <c r="N881" s="295"/>
      <c r="O881" s="295"/>
    </row>
    <row r="882" spans="12:15" ht="15" customHeight="1">
      <c r="L882" t="s">
        <v>1951</v>
      </c>
      <c r="M882" t="s">
        <v>1952</v>
      </c>
      <c r="N882" s="295"/>
      <c r="O882" s="295"/>
    </row>
    <row r="883" spans="12:15" ht="15" customHeight="1">
      <c r="L883" t="s">
        <v>1953</v>
      </c>
      <c r="M883" t="s">
        <v>1954</v>
      </c>
      <c r="N883" s="295"/>
      <c r="O883" s="295"/>
    </row>
    <row r="884" spans="12:15" ht="15" customHeight="1">
      <c r="L884" t="s">
        <v>1955</v>
      </c>
      <c r="M884" t="s">
        <v>1956</v>
      </c>
      <c r="N884" s="295"/>
      <c r="O884" s="295"/>
    </row>
    <row r="885" spans="12:15" ht="15" customHeight="1">
      <c r="L885" t="s">
        <v>1957</v>
      </c>
      <c r="M885" t="s">
        <v>1958</v>
      </c>
      <c r="N885" s="295"/>
      <c r="O885" s="295"/>
    </row>
    <row r="886" spans="12:15" ht="15" customHeight="1">
      <c r="L886" t="s">
        <v>1959</v>
      </c>
      <c r="M886" t="s">
        <v>1960</v>
      </c>
      <c r="N886" s="295"/>
      <c r="O886" s="295"/>
    </row>
    <row r="887" spans="12:15" ht="15" customHeight="1">
      <c r="L887" t="s">
        <v>1961</v>
      </c>
      <c r="M887" t="s">
        <v>1962</v>
      </c>
      <c r="N887" s="295"/>
      <c r="O887" s="295"/>
    </row>
    <row r="888" spans="12:15" ht="15" customHeight="1">
      <c r="L888" t="s">
        <v>1963</v>
      </c>
      <c r="M888" t="s">
        <v>1964</v>
      </c>
      <c r="N888" s="295"/>
      <c r="O888" s="295"/>
    </row>
    <row r="889" spans="12:15" ht="15" customHeight="1">
      <c r="L889" t="s">
        <v>1965</v>
      </c>
      <c r="M889" t="s">
        <v>1966</v>
      </c>
      <c r="N889" s="295"/>
      <c r="O889" s="295"/>
    </row>
    <row r="890" spans="12:15" ht="15" customHeight="1">
      <c r="L890" t="s">
        <v>1967</v>
      </c>
      <c r="M890" t="s">
        <v>1968</v>
      </c>
      <c r="N890" s="295"/>
      <c r="O890" s="295"/>
    </row>
    <row r="891" spans="12:15" ht="15" customHeight="1">
      <c r="L891" t="s">
        <v>1969</v>
      </c>
      <c r="M891" t="s">
        <v>1970</v>
      </c>
      <c r="N891" s="295"/>
      <c r="O891" s="295"/>
    </row>
    <row r="892" spans="12:15" ht="15" customHeight="1">
      <c r="L892" t="s">
        <v>1971</v>
      </c>
      <c r="M892" t="s">
        <v>1972</v>
      </c>
      <c r="N892" s="295"/>
      <c r="O892" s="295"/>
    </row>
    <row r="893" spans="12:15" ht="15" customHeight="1">
      <c r="L893" t="s">
        <v>1973</v>
      </c>
      <c r="M893" t="s">
        <v>1974</v>
      </c>
      <c r="N893" s="295"/>
      <c r="O893" s="295"/>
    </row>
    <row r="894" spans="12:15" ht="15" customHeight="1">
      <c r="L894" t="s">
        <v>1975</v>
      </c>
      <c r="M894" t="s">
        <v>1976</v>
      </c>
      <c r="N894" s="295"/>
      <c r="O894" s="295"/>
    </row>
    <row r="895" spans="12:15" ht="15" customHeight="1">
      <c r="L895" t="s">
        <v>1977</v>
      </c>
      <c r="M895" t="s">
        <v>1978</v>
      </c>
      <c r="N895" s="295"/>
      <c r="O895" s="295"/>
    </row>
    <row r="896" spans="12:15" ht="15" customHeight="1">
      <c r="L896" t="s">
        <v>1979</v>
      </c>
      <c r="M896" t="s">
        <v>1980</v>
      </c>
      <c r="N896" s="295"/>
      <c r="O896" s="295"/>
    </row>
    <row r="897" spans="12:15" ht="15" customHeight="1">
      <c r="L897" t="s">
        <v>1981</v>
      </c>
      <c r="M897" t="s">
        <v>1982</v>
      </c>
      <c r="N897" s="295"/>
      <c r="O897" s="295"/>
    </row>
    <row r="898" spans="12:15" ht="15" customHeight="1">
      <c r="L898" t="s">
        <v>1983</v>
      </c>
      <c r="M898" t="s">
        <v>1984</v>
      </c>
      <c r="N898" s="295"/>
      <c r="O898" s="295"/>
    </row>
    <row r="899" spans="12:15" ht="15" customHeight="1">
      <c r="L899" t="s">
        <v>1985</v>
      </c>
      <c r="M899" t="s">
        <v>1986</v>
      </c>
      <c r="N899" s="295"/>
      <c r="O899" s="295"/>
    </row>
    <row r="900" spans="12:15" ht="15" customHeight="1">
      <c r="L900" t="s">
        <v>1987</v>
      </c>
      <c r="M900" t="s">
        <v>1988</v>
      </c>
      <c r="N900" s="295"/>
      <c r="O900" s="295"/>
    </row>
    <row r="901" spans="12:15" ht="15" customHeight="1">
      <c r="L901" t="s">
        <v>1989</v>
      </c>
      <c r="M901" t="s">
        <v>1990</v>
      </c>
      <c r="N901" s="295"/>
      <c r="O901" s="295"/>
    </row>
    <row r="902" spans="12:15" ht="15" customHeight="1">
      <c r="L902" t="s">
        <v>1991</v>
      </c>
      <c r="M902" t="s">
        <v>1992</v>
      </c>
      <c r="N902" s="295"/>
      <c r="O902" s="295"/>
    </row>
    <row r="903" spans="12:15" ht="15" customHeight="1">
      <c r="L903" t="s">
        <v>1993</v>
      </c>
      <c r="M903" t="s">
        <v>1994</v>
      </c>
      <c r="N903" s="295"/>
      <c r="O903" s="295"/>
    </row>
    <row r="904" spans="12:15" ht="15" customHeight="1">
      <c r="L904" t="s">
        <v>1995</v>
      </c>
      <c r="M904" t="s">
        <v>1996</v>
      </c>
      <c r="N904" s="295"/>
      <c r="O904" s="295"/>
    </row>
    <row r="905" spans="12:15" ht="15" customHeight="1">
      <c r="L905" t="s">
        <v>1997</v>
      </c>
      <c r="M905" t="s">
        <v>1998</v>
      </c>
      <c r="N905" s="295"/>
      <c r="O905" s="295"/>
    </row>
    <row r="906" spans="12:15" ht="15" customHeight="1">
      <c r="L906" t="s">
        <v>1999</v>
      </c>
      <c r="M906" t="s">
        <v>2000</v>
      </c>
      <c r="N906" s="295"/>
      <c r="O906" s="295"/>
    </row>
    <row r="907" spans="12:15" ht="15" customHeight="1">
      <c r="L907" t="s">
        <v>2001</v>
      </c>
      <c r="M907" t="s">
        <v>2002</v>
      </c>
      <c r="N907" s="295"/>
      <c r="O907" s="295"/>
    </row>
    <row r="908" spans="12:15" ht="15" customHeight="1">
      <c r="L908" t="s">
        <v>2003</v>
      </c>
      <c r="M908" t="s">
        <v>2004</v>
      </c>
      <c r="N908" s="295"/>
      <c r="O908" s="295"/>
    </row>
    <row r="909" spans="12:15" ht="15" customHeight="1">
      <c r="L909" t="s">
        <v>2005</v>
      </c>
      <c r="M909" t="s">
        <v>2006</v>
      </c>
      <c r="N909" s="295"/>
      <c r="O909" s="295"/>
    </row>
    <row r="910" spans="12:15" ht="15" customHeight="1">
      <c r="L910" t="s">
        <v>2007</v>
      </c>
      <c r="M910" t="s">
        <v>2008</v>
      </c>
      <c r="N910" s="295"/>
      <c r="O910" s="295"/>
    </row>
    <row r="911" spans="12:15" ht="15" customHeight="1">
      <c r="L911" t="s">
        <v>2009</v>
      </c>
      <c r="M911" t="s">
        <v>2010</v>
      </c>
      <c r="N911" s="295"/>
      <c r="O911" s="295"/>
    </row>
    <row r="912" spans="12:15" ht="15" customHeight="1">
      <c r="L912" t="s">
        <v>2011</v>
      </c>
      <c r="M912" t="s">
        <v>2012</v>
      </c>
      <c r="N912" s="295"/>
      <c r="O912" s="295"/>
    </row>
    <row r="913" spans="12:15" ht="15" customHeight="1">
      <c r="L913" t="s">
        <v>2013</v>
      </c>
      <c r="M913" t="s">
        <v>2014</v>
      </c>
      <c r="N913" s="295"/>
      <c r="O913" s="295"/>
    </row>
    <row r="914" spans="12:15" ht="15" customHeight="1">
      <c r="L914" t="s">
        <v>2015</v>
      </c>
      <c r="M914" t="s">
        <v>2016</v>
      </c>
      <c r="N914" s="295"/>
      <c r="O914" s="295"/>
    </row>
    <row r="915" spans="12:15" ht="15" customHeight="1">
      <c r="L915" t="s">
        <v>2017</v>
      </c>
      <c r="M915" t="s">
        <v>2018</v>
      </c>
      <c r="N915" s="295"/>
      <c r="O915" s="295"/>
    </row>
    <row r="916" spans="12:15" ht="15" customHeight="1">
      <c r="L916" t="s">
        <v>2019</v>
      </c>
      <c r="M916" t="s">
        <v>2020</v>
      </c>
      <c r="N916" s="295"/>
      <c r="O916" s="295"/>
    </row>
    <row r="917" spans="12:15" ht="15" customHeight="1">
      <c r="L917" t="s">
        <v>2021</v>
      </c>
      <c r="M917" t="s">
        <v>2022</v>
      </c>
      <c r="N917" s="295"/>
      <c r="O917" s="295"/>
    </row>
    <row r="918" spans="12:15" ht="15" customHeight="1">
      <c r="L918" t="s">
        <v>2023</v>
      </c>
      <c r="M918" t="s">
        <v>2024</v>
      </c>
      <c r="N918" s="295"/>
      <c r="O918" s="295"/>
    </row>
    <row r="919" spans="12:15" ht="15" customHeight="1">
      <c r="L919" t="s">
        <v>2025</v>
      </c>
      <c r="M919" t="s">
        <v>2026</v>
      </c>
      <c r="N919" s="295"/>
      <c r="O919" s="295"/>
    </row>
    <row r="920" spans="12:15" ht="15" customHeight="1">
      <c r="L920" t="s">
        <v>2027</v>
      </c>
      <c r="M920" t="s">
        <v>2028</v>
      </c>
      <c r="N920" s="295"/>
      <c r="O920" s="295"/>
    </row>
    <row r="921" spans="12:15" ht="15" customHeight="1">
      <c r="L921" t="s">
        <v>2029</v>
      </c>
      <c r="M921" t="s">
        <v>2030</v>
      </c>
      <c r="N921" s="295"/>
      <c r="O921" s="295"/>
    </row>
    <row r="922" spans="12:15" ht="15" customHeight="1">
      <c r="L922" t="s">
        <v>2031</v>
      </c>
      <c r="M922" t="s">
        <v>2032</v>
      </c>
      <c r="N922" s="295"/>
      <c r="O922" s="295"/>
    </row>
    <row r="923" spans="12:15" ht="15" customHeight="1">
      <c r="L923" t="s">
        <v>2033</v>
      </c>
      <c r="M923" t="s">
        <v>2034</v>
      </c>
      <c r="N923" s="295"/>
      <c r="O923" s="295"/>
    </row>
    <row r="924" spans="12:15" ht="15" customHeight="1">
      <c r="L924" t="s">
        <v>2035</v>
      </c>
      <c r="M924" t="s">
        <v>2036</v>
      </c>
      <c r="N924" s="295"/>
      <c r="O924" s="295"/>
    </row>
    <row r="925" spans="12:15" ht="15" customHeight="1">
      <c r="L925" t="s">
        <v>2037</v>
      </c>
      <c r="M925" t="s">
        <v>2038</v>
      </c>
      <c r="N925" s="295"/>
      <c r="O925" s="295"/>
    </row>
    <row r="926" spans="12:15" ht="15" customHeight="1">
      <c r="L926" t="s">
        <v>2039</v>
      </c>
      <c r="M926" t="s">
        <v>2040</v>
      </c>
      <c r="N926" s="295"/>
      <c r="O926" s="295"/>
    </row>
    <row r="927" spans="12:15" ht="15" customHeight="1">
      <c r="L927" t="s">
        <v>2041</v>
      </c>
      <c r="M927" t="s">
        <v>2042</v>
      </c>
      <c r="N927" s="295"/>
      <c r="O927" s="295"/>
    </row>
    <row r="928" spans="12:15" ht="15" customHeight="1">
      <c r="L928" t="s">
        <v>2043</v>
      </c>
      <c r="M928" t="s">
        <v>2044</v>
      </c>
      <c r="N928" s="295"/>
      <c r="O928" s="295"/>
    </row>
    <row r="929" spans="12:15" ht="15" customHeight="1">
      <c r="L929" t="s">
        <v>2045</v>
      </c>
      <c r="M929" t="s">
        <v>2046</v>
      </c>
      <c r="N929" s="295"/>
      <c r="O929" s="295"/>
    </row>
    <row r="930" spans="12:15" ht="15" customHeight="1">
      <c r="L930" t="s">
        <v>2047</v>
      </c>
      <c r="M930" t="s">
        <v>2048</v>
      </c>
      <c r="N930" s="295"/>
      <c r="O930" s="295"/>
    </row>
    <row r="931" spans="12:15" ht="15" customHeight="1">
      <c r="L931" t="s">
        <v>2049</v>
      </c>
      <c r="M931" t="s">
        <v>2050</v>
      </c>
      <c r="N931" s="295"/>
      <c r="O931" s="295"/>
    </row>
    <row r="932" spans="12:15" ht="15" customHeight="1">
      <c r="L932" t="s">
        <v>2051</v>
      </c>
      <c r="M932" t="s">
        <v>2052</v>
      </c>
      <c r="N932" s="295"/>
      <c r="O932" s="295"/>
    </row>
    <row r="933" spans="12:15" ht="15" customHeight="1">
      <c r="L933" t="s">
        <v>2053</v>
      </c>
      <c r="M933" t="s">
        <v>2054</v>
      </c>
      <c r="N933" s="295"/>
      <c r="O933" s="295"/>
    </row>
    <row r="934" spans="12:15" ht="15" customHeight="1">
      <c r="L934" t="s">
        <v>2055</v>
      </c>
      <c r="M934" t="s">
        <v>2056</v>
      </c>
      <c r="N934" s="295"/>
      <c r="O934" s="295"/>
    </row>
    <row r="935" spans="12:15" ht="15" customHeight="1">
      <c r="L935" t="s">
        <v>2057</v>
      </c>
      <c r="M935" t="s">
        <v>2058</v>
      </c>
      <c r="N935" s="295"/>
      <c r="O935" s="295"/>
    </row>
    <row r="936" spans="12:15" ht="15" customHeight="1">
      <c r="L936" t="s">
        <v>2059</v>
      </c>
      <c r="M936" t="s">
        <v>2060</v>
      </c>
      <c r="N936" s="295"/>
      <c r="O936" s="295"/>
    </row>
    <row r="937" spans="12:15" ht="15" customHeight="1">
      <c r="L937" t="s">
        <v>2061</v>
      </c>
      <c r="M937" t="s">
        <v>2062</v>
      </c>
      <c r="N937" s="295"/>
      <c r="O937" s="295"/>
    </row>
    <row r="938" spans="12:15" ht="15" customHeight="1">
      <c r="L938" t="s">
        <v>2063</v>
      </c>
      <c r="M938" t="s">
        <v>2064</v>
      </c>
      <c r="N938" s="295"/>
      <c r="O938" s="295"/>
    </row>
    <row r="939" spans="12:15" ht="15" customHeight="1">
      <c r="L939" t="s">
        <v>2065</v>
      </c>
      <c r="M939" t="s">
        <v>2066</v>
      </c>
      <c r="N939" s="295"/>
      <c r="O939" s="295"/>
    </row>
    <row r="940" spans="12:15" ht="15" customHeight="1">
      <c r="L940" t="s">
        <v>2067</v>
      </c>
      <c r="M940" t="s">
        <v>2068</v>
      </c>
      <c r="N940" s="295"/>
      <c r="O940" s="295"/>
    </row>
    <row r="941" spans="12:15" ht="15" customHeight="1">
      <c r="L941" t="s">
        <v>2069</v>
      </c>
      <c r="M941" t="s">
        <v>2070</v>
      </c>
      <c r="N941" s="295"/>
      <c r="O941" s="295"/>
    </row>
    <row r="942" spans="12:15" ht="15" customHeight="1">
      <c r="L942" t="s">
        <v>2071</v>
      </c>
      <c r="M942" t="s">
        <v>2072</v>
      </c>
      <c r="N942" s="295"/>
      <c r="O942" s="295"/>
    </row>
    <row r="943" spans="12:15" ht="15" customHeight="1">
      <c r="L943" t="s">
        <v>781</v>
      </c>
      <c r="M943" t="s">
        <v>2073</v>
      </c>
      <c r="N943" s="295"/>
      <c r="O943" s="295"/>
    </row>
    <row r="944" spans="12:15" ht="15" customHeight="1">
      <c r="L944" t="s">
        <v>2074</v>
      </c>
      <c r="M944" t="s">
        <v>2075</v>
      </c>
      <c r="N944" s="295"/>
      <c r="O944" s="295"/>
    </row>
    <row r="945" spans="12:15" ht="15" customHeight="1">
      <c r="L945" t="s">
        <v>2076</v>
      </c>
      <c r="M945" t="s">
        <v>2077</v>
      </c>
      <c r="N945" s="295"/>
      <c r="O945" s="295"/>
    </row>
    <row r="946" spans="12:15" ht="15" customHeight="1">
      <c r="L946" t="s">
        <v>2078</v>
      </c>
      <c r="M946" t="s">
        <v>2079</v>
      </c>
      <c r="N946" s="295"/>
      <c r="O946" s="295"/>
    </row>
    <row r="947" spans="12:15" ht="15" customHeight="1">
      <c r="L947" t="s">
        <v>2080</v>
      </c>
      <c r="M947" t="s">
        <v>2081</v>
      </c>
      <c r="N947" s="295"/>
      <c r="O947" s="295"/>
    </row>
    <row r="948" spans="12:15" ht="15" customHeight="1">
      <c r="L948" t="s">
        <v>2082</v>
      </c>
      <c r="M948" t="s">
        <v>2083</v>
      </c>
      <c r="N948" s="295"/>
      <c r="O948" s="295"/>
    </row>
    <row r="949" spans="12:15" ht="15" customHeight="1">
      <c r="L949" t="s">
        <v>2084</v>
      </c>
      <c r="M949" t="s">
        <v>2085</v>
      </c>
      <c r="N949" s="295"/>
      <c r="O949" s="295"/>
    </row>
    <row r="950" spans="12:15" ht="15" customHeight="1">
      <c r="L950" t="s">
        <v>2086</v>
      </c>
      <c r="M950" t="s">
        <v>2087</v>
      </c>
      <c r="N950" s="295"/>
      <c r="O950" s="295"/>
    </row>
    <row r="951" spans="12:15" ht="15" customHeight="1">
      <c r="L951" t="s">
        <v>2088</v>
      </c>
      <c r="M951" t="s">
        <v>2089</v>
      </c>
      <c r="N951" s="295"/>
      <c r="O951" s="295"/>
    </row>
    <row r="952" spans="12:15" ht="15" customHeight="1">
      <c r="L952" t="s">
        <v>2090</v>
      </c>
      <c r="M952" t="s">
        <v>2091</v>
      </c>
      <c r="N952" s="295"/>
      <c r="O952" s="295"/>
    </row>
    <row r="953" spans="12:15" ht="15" customHeight="1">
      <c r="L953" t="s">
        <v>2092</v>
      </c>
      <c r="M953" t="s">
        <v>2093</v>
      </c>
      <c r="N953" s="295"/>
      <c r="O953" s="295"/>
    </row>
    <row r="954" spans="12:15" ht="15" customHeight="1">
      <c r="L954" t="s">
        <v>2094</v>
      </c>
      <c r="M954" t="s">
        <v>2095</v>
      </c>
      <c r="N954" s="295"/>
      <c r="O954" s="295"/>
    </row>
    <row r="955" spans="12:15" ht="15" customHeight="1">
      <c r="L955" t="s">
        <v>2096</v>
      </c>
      <c r="M955" t="s">
        <v>2097</v>
      </c>
      <c r="N955" s="295"/>
      <c r="O955" s="295"/>
    </row>
    <row r="956" spans="12:15" ht="15" customHeight="1">
      <c r="L956" t="s">
        <v>2098</v>
      </c>
      <c r="M956" t="s">
        <v>2099</v>
      </c>
      <c r="N956" s="295"/>
      <c r="O956" s="295"/>
    </row>
    <row r="957" spans="12:15" ht="15" customHeight="1">
      <c r="L957" t="s">
        <v>2100</v>
      </c>
      <c r="M957" t="s">
        <v>2101</v>
      </c>
      <c r="N957" s="295"/>
      <c r="O957" s="295"/>
    </row>
    <row r="958" spans="12:15" ht="15" customHeight="1">
      <c r="L958" t="s">
        <v>2102</v>
      </c>
      <c r="M958" t="s">
        <v>2103</v>
      </c>
      <c r="N958" s="295"/>
      <c r="O958" s="295"/>
    </row>
    <row r="959" spans="12:15" ht="15" customHeight="1">
      <c r="L959" t="s">
        <v>2104</v>
      </c>
      <c r="M959" t="s">
        <v>2105</v>
      </c>
      <c r="N959" s="295"/>
      <c r="O959" s="295"/>
    </row>
    <row r="960" spans="12:15" ht="15" customHeight="1">
      <c r="L960" t="s">
        <v>2106</v>
      </c>
      <c r="M960" t="s">
        <v>2107</v>
      </c>
      <c r="N960" s="295"/>
      <c r="O960" s="295"/>
    </row>
    <row r="961" spans="12:15" ht="15" customHeight="1">
      <c r="L961" t="s">
        <v>2108</v>
      </c>
      <c r="M961" t="s">
        <v>2109</v>
      </c>
      <c r="N961" s="295"/>
      <c r="O961" s="295"/>
    </row>
    <row r="962" spans="12:15" ht="15" customHeight="1">
      <c r="L962" t="s">
        <v>2110</v>
      </c>
      <c r="M962" t="s">
        <v>2111</v>
      </c>
      <c r="N962" s="295"/>
      <c r="O962" s="295"/>
    </row>
    <row r="963" spans="12:15" ht="15" customHeight="1">
      <c r="L963" t="s">
        <v>2112</v>
      </c>
      <c r="M963" t="s">
        <v>2113</v>
      </c>
      <c r="N963" s="295"/>
      <c r="O963" s="295"/>
    </row>
    <row r="964" spans="12:15" ht="15" customHeight="1">
      <c r="L964" t="s">
        <v>2114</v>
      </c>
      <c r="M964" t="s">
        <v>2115</v>
      </c>
      <c r="N964" s="295"/>
      <c r="O964" s="295"/>
    </row>
    <row r="965" spans="12:15" ht="15" customHeight="1">
      <c r="L965" t="s">
        <v>2116</v>
      </c>
      <c r="M965" t="s">
        <v>2117</v>
      </c>
      <c r="N965" s="295"/>
      <c r="O965" s="295"/>
    </row>
    <row r="966" spans="12:15" ht="15" customHeight="1">
      <c r="L966" t="s">
        <v>2118</v>
      </c>
      <c r="M966" t="s">
        <v>2119</v>
      </c>
      <c r="N966" s="295"/>
      <c r="O966" s="295"/>
    </row>
    <row r="967" spans="12:15" ht="15" customHeight="1">
      <c r="L967" t="s">
        <v>2120</v>
      </c>
      <c r="M967" t="s">
        <v>2121</v>
      </c>
      <c r="N967" s="295"/>
      <c r="O967" s="295"/>
    </row>
    <row r="968" spans="12:15" ht="15" customHeight="1">
      <c r="L968" t="s">
        <v>2122</v>
      </c>
      <c r="M968" t="s">
        <v>2123</v>
      </c>
      <c r="N968" s="295"/>
      <c r="O968" s="295"/>
    </row>
    <row r="969" spans="12:15" ht="15" customHeight="1">
      <c r="L969" t="s">
        <v>2124</v>
      </c>
      <c r="M969" t="s">
        <v>2125</v>
      </c>
      <c r="N969" s="295"/>
      <c r="O969" s="295"/>
    </row>
    <row r="970" spans="12:15" ht="15" customHeight="1">
      <c r="L970" t="s">
        <v>2126</v>
      </c>
      <c r="M970" t="s">
        <v>2127</v>
      </c>
      <c r="N970" s="295"/>
      <c r="O970" s="295"/>
    </row>
    <row r="971" spans="12:15" ht="15" customHeight="1">
      <c r="L971" t="s">
        <v>2128</v>
      </c>
      <c r="M971" t="s">
        <v>2129</v>
      </c>
      <c r="N971" s="295"/>
      <c r="O971" s="295"/>
    </row>
    <row r="972" spans="12:15" ht="15" customHeight="1">
      <c r="L972" t="s">
        <v>2130</v>
      </c>
      <c r="M972" t="s">
        <v>2131</v>
      </c>
      <c r="N972" s="295"/>
      <c r="O972" s="295"/>
    </row>
    <row r="973" spans="12:15" ht="15" customHeight="1">
      <c r="L973" t="s">
        <v>2132</v>
      </c>
      <c r="M973" t="s">
        <v>2133</v>
      </c>
      <c r="N973" s="295"/>
      <c r="O973" s="295"/>
    </row>
    <row r="974" spans="12:15" ht="15" customHeight="1">
      <c r="L974" t="s">
        <v>2134</v>
      </c>
      <c r="M974" t="s">
        <v>2135</v>
      </c>
      <c r="N974" s="295"/>
      <c r="O974" s="295"/>
    </row>
    <row r="975" spans="12:15" ht="15" customHeight="1">
      <c r="L975" t="s">
        <v>2136</v>
      </c>
      <c r="M975" t="s">
        <v>2137</v>
      </c>
      <c r="N975" s="295"/>
      <c r="O975" s="295"/>
    </row>
    <row r="976" spans="12:15" ht="15" customHeight="1">
      <c r="L976" t="s">
        <v>2138</v>
      </c>
      <c r="M976" t="s">
        <v>2139</v>
      </c>
      <c r="N976" s="295"/>
      <c r="O976" s="295"/>
    </row>
    <row r="977" spans="12:15" ht="15" customHeight="1">
      <c r="L977" t="s">
        <v>2140</v>
      </c>
      <c r="M977" t="s">
        <v>2141</v>
      </c>
      <c r="N977" s="295"/>
      <c r="O977" s="295"/>
    </row>
    <row r="978" spans="12:15" ht="15" customHeight="1">
      <c r="L978" t="s">
        <v>2142</v>
      </c>
      <c r="M978" t="s">
        <v>2143</v>
      </c>
      <c r="N978" s="295"/>
      <c r="O978" s="295"/>
    </row>
    <row r="979" spans="12:15" ht="15" customHeight="1">
      <c r="L979" t="s">
        <v>2144</v>
      </c>
      <c r="M979" t="s">
        <v>2145</v>
      </c>
      <c r="N979" s="295"/>
      <c r="O979" s="295"/>
    </row>
    <row r="980" spans="12:15" ht="15" customHeight="1">
      <c r="L980" t="s">
        <v>2146</v>
      </c>
      <c r="M980" t="s">
        <v>2147</v>
      </c>
      <c r="N980" s="295"/>
      <c r="O980" s="295"/>
    </row>
    <row r="981" spans="12:15" ht="15" customHeight="1">
      <c r="L981" t="s">
        <v>2148</v>
      </c>
      <c r="M981" t="s">
        <v>2149</v>
      </c>
      <c r="N981" s="295"/>
      <c r="O981" s="295"/>
    </row>
    <row r="982" spans="12:15" ht="15" customHeight="1">
      <c r="L982" t="s">
        <v>2150</v>
      </c>
      <c r="M982" t="s">
        <v>2151</v>
      </c>
      <c r="N982" s="295"/>
      <c r="O982" s="295"/>
    </row>
    <row r="983" spans="12:15" ht="15" customHeight="1">
      <c r="L983" t="s">
        <v>2152</v>
      </c>
      <c r="M983" t="s">
        <v>2153</v>
      </c>
      <c r="N983" s="295"/>
      <c r="O983" s="295"/>
    </row>
    <row r="984" spans="12:15" ht="15" customHeight="1">
      <c r="L984" t="s">
        <v>2154</v>
      </c>
      <c r="M984" t="s">
        <v>2155</v>
      </c>
      <c r="N984" s="295"/>
      <c r="O984" s="295"/>
    </row>
    <row r="985" spans="12:15" ht="15" customHeight="1">
      <c r="L985" t="s">
        <v>2156</v>
      </c>
      <c r="M985" t="s">
        <v>2157</v>
      </c>
      <c r="N985" s="295"/>
      <c r="O985" s="295"/>
    </row>
    <row r="986" spans="12:15" ht="15" customHeight="1">
      <c r="L986" t="s">
        <v>2158</v>
      </c>
      <c r="M986" t="s">
        <v>2159</v>
      </c>
      <c r="N986" s="295"/>
      <c r="O986" s="295"/>
    </row>
    <row r="987" spans="12:15" ht="15" customHeight="1">
      <c r="L987" t="s">
        <v>2160</v>
      </c>
      <c r="M987" t="s">
        <v>2161</v>
      </c>
      <c r="N987" s="295"/>
      <c r="O987" s="295"/>
    </row>
    <row r="988" spans="12:15" ht="15" customHeight="1">
      <c r="L988" t="s">
        <v>2162</v>
      </c>
      <c r="M988" t="s">
        <v>2163</v>
      </c>
      <c r="N988" s="295"/>
      <c r="O988" s="295"/>
    </row>
    <row r="989" spans="12:15" ht="15" customHeight="1">
      <c r="L989" t="s">
        <v>2164</v>
      </c>
      <c r="M989" t="s">
        <v>2165</v>
      </c>
      <c r="N989" s="295"/>
      <c r="O989" s="295"/>
    </row>
    <row r="990" spans="12:15" ht="15" customHeight="1">
      <c r="L990" t="s">
        <v>2166</v>
      </c>
      <c r="M990" t="s">
        <v>2167</v>
      </c>
      <c r="N990" s="295"/>
      <c r="O990" s="295"/>
    </row>
    <row r="991" spans="12:15" ht="15" customHeight="1">
      <c r="L991" t="s">
        <v>2168</v>
      </c>
      <c r="M991" t="s">
        <v>2169</v>
      </c>
      <c r="N991" s="295"/>
      <c r="O991" s="295"/>
    </row>
    <row r="992" spans="12:15" ht="15" customHeight="1">
      <c r="L992" t="s">
        <v>2170</v>
      </c>
      <c r="M992" t="s">
        <v>2171</v>
      </c>
      <c r="N992" s="295"/>
      <c r="O992" s="295"/>
    </row>
    <row r="993" spans="12:15" ht="15" customHeight="1">
      <c r="L993" t="s">
        <v>2172</v>
      </c>
      <c r="M993" t="s">
        <v>2173</v>
      </c>
      <c r="N993" s="295"/>
      <c r="O993" s="295"/>
    </row>
    <row r="994" spans="12:15" ht="15" customHeight="1">
      <c r="L994" t="s">
        <v>2174</v>
      </c>
      <c r="M994" t="s">
        <v>2175</v>
      </c>
      <c r="N994" s="295"/>
      <c r="O994" s="295"/>
    </row>
    <row r="995" spans="12:15" ht="15" customHeight="1">
      <c r="L995" t="s">
        <v>2176</v>
      </c>
      <c r="M995" t="s">
        <v>2177</v>
      </c>
      <c r="N995" s="295"/>
      <c r="O995" s="295"/>
    </row>
    <row r="996" spans="12:15" ht="15" customHeight="1">
      <c r="L996" t="s">
        <v>2178</v>
      </c>
      <c r="M996" t="s">
        <v>2179</v>
      </c>
      <c r="N996" s="295"/>
      <c r="O996" s="295"/>
    </row>
    <row r="997" spans="12:15" ht="15" customHeight="1">
      <c r="L997" t="s">
        <v>2180</v>
      </c>
      <c r="M997" t="s">
        <v>2181</v>
      </c>
      <c r="N997" s="295"/>
      <c r="O997" s="295"/>
    </row>
    <row r="998" spans="12:15" ht="15" customHeight="1">
      <c r="L998" t="s">
        <v>2182</v>
      </c>
      <c r="M998" t="s">
        <v>2183</v>
      </c>
      <c r="N998" s="295"/>
      <c r="O998" s="295"/>
    </row>
    <row r="999" spans="12:15" ht="15" customHeight="1">
      <c r="L999" t="s">
        <v>2184</v>
      </c>
      <c r="M999" t="s">
        <v>2185</v>
      </c>
      <c r="N999" s="295"/>
      <c r="O999" s="295"/>
    </row>
    <row r="1000" spans="12:15" ht="15" customHeight="1">
      <c r="L1000" t="s">
        <v>2186</v>
      </c>
      <c r="M1000" t="s">
        <v>2187</v>
      </c>
      <c r="N1000" s="295"/>
      <c r="O1000" s="295"/>
    </row>
    <row r="1001" spans="12:15" ht="15" customHeight="1">
      <c r="L1001" t="s">
        <v>2188</v>
      </c>
      <c r="M1001" t="s">
        <v>2189</v>
      </c>
      <c r="N1001" s="295"/>
      <c r="O1001" s="295"/>
    </row>
    <row r="1002" spans="12:15" ht="15" customHeight="1">
      <c r="L1002" t="s">
        <v>2190</v>
      </c>
      <c r="M1002" t="s">
        <v>2191</v>
      </c>
      <c r="N1002" s="295"/>
      <c r="O1002" s="295"/>
    </row>
    <row r="1003" spans="12:15" ht="15" customHeight="1">
      <c r="L1003" t="s">
        <v>2192</v>
      </c>
      <c r="M1003" t="s">
        <v>2193</v>
      </c>
      <c r="N1003" s="295"/>
      <c r="O1003" s="295"/>
    </row>
    <row r="1004" spans="12:15" ht="15" customHeight="1">
      <c r="L1004" t="s">
        <v>2194</v>
      </c>
      <c r="M1004" t="s">
        <v>2195</v>
      </c>
      <c r="N1004" s="295"/>
      <c r="O1004" s="295"/>
    </row>
    <row r="1005" spans="12:15" ht="15" customHeight="1">
      <c r="L1005" t="s">
        <v>2196</v>
      </c>
      <c r="M1005" t="s">
        <v>2197</v>
      </c>
      <c r="N1005" s="295"/>
      <c r="O1005" s="295"/>
    </row>
    <row r="1006" spans="12:15" ht="15" customHeight="1">
      <c r="L1006" t="s">
        <v>2198</v>
      </c>
      <c r="M1006" t="s">
        <v>2199</v>
      </c>
      <c r="N1006" s="295"/>
      <c r="O1006" s="295"/>
    </row>
    <row r="1007" spans="12:15" ht="15" customHeight="1">
      <c r="L1007" t="s">
        <v>2200</v>
      </c>
      <c r="M1007" t="s">
        <v>2201</v>
      </c>
      <c r="N1007" s="295"/>
      <c r="O1007" s="295"/>
    </row>
    <row r="1008" spans="12:15" ht="15" customHeight="1">
      <c r="L1008" t="s">
        <v>2202</v>
      </c>
      <c r="M1008" t="s">
        <v>2203</v>
      </c>
      <c r="N1008" s="295"/>
      <c r="O1008" s="295"/>
    </row>
    <row r="1009" spans="12:15" ht="15" customHeight="1">
      <c r="L1009" t="s">
        <v>2204</v>
      </c>
      <c r="M1009" t="s">
        <v>2205</v>
      </c>
      <c r="N1009" s="295"/>
      <c r="O1009" s="295"/>
    </row>
    <row r="1010" spans="12:15" ht="15" customHeight="1">
      <c r="L1010" t="s">
        <v>2206</v>
      </c>
      <c r="M1010" t="s">
        <v>2207</v>
      </c>
      <c r="N1010" s="295"/>
      <c r="O1010" s="295"/>
    </row>
    <row r="1011" spans="12:15" ht="15" customHeight="1">
      <c r="L1011" t="s">
        <v>2208</v>
      </c>
      <c r="M1011" t="s">
        <v>2209</v>
      </c>
      <c r="N1011" s="295"/>
      <c r="O1011" s="295"/>
    </row>
    <row r="1012" spans="12:15" ht="15" customHeight="1">
      <c r="L1012" t="s">
        <v>2210</v>
      </c>
      <c r="M1012" t="s">
        <v>2211</v>
      </c>
      <c r="N1012" s="295"/>
      <c r="O1012" s="295"/>
    </row>
    <row r="1013" spans="12:15" ht="15" customHeight="1">
      <c r="L1013" t="s">
        <v>2212</v>
      </c>
      <c r="M1013" t="s">
        <v>2213</v>
      </c>
      <c r="N1013" s="295"/>
      <c r="O1013" s="295"/>
    </row>
    <row r="1014" spans="12:15" ht="15" customHeight="1">
      <c r="L1014" t="s">
        <v>2214</v>
      </c>
      <c r="M1014" t="s">
        <v>2215</v>
      </c>
      <c r="N1014" s="295"/>
      <c r="O1014" s="295"/>
    </row>
    <row r="1015" spans="12:15" ht="15" customHeight="1">
      <c r="L1015" t="s">
        <v>2216</v>
      </c>
      <c r="M1015" t="s">
        <v>2217</v>
      </c>
      <c r="N1015" s="295"/>
      <c r="O1015" s="295"/>
    </row>
    <row r="1016" spans="12:15" ht="15" customHeight="1">
      <c r="L1016" t="s">
        <v>2218</v>
      </c>
      <c r="M1016" t="s">
        <v>2219</v>
      </c>
      <c r="N1016" s="295"/>
      <c r="O1016" s="295"/>
    </row>
    <row r="1017" spans="12:15" ht="15" customHeight="1">
      <c r="L1017" t="s">
        <v>2220</v>
      </c>
      <c r="M1017" t="s">
        <v>2221</v>
      </c>
      <c r="N1017" s="295"/>
      <c r="O1017" s="295"/>
    </row>
    <row r="1018" spans="12:15" ht="15" customHeight="1">
      <c r="L1018" t="s">
        <v>2222</v>
      </c>
      <c r="M1018" t="s">
        <v>2223</v>
      </c>
      <c r="N1018" s="295"/>
      <c r="O1018" s="295"/>
    </row>
    <row r="1019" spans="12:15" ht="15" customHeight="1">
      <c r="L1019" t="s">
        <v>2224</v>
      </c>
      <c r="M1019" t="s">
        <v>2225</v>
      </c>
      <c r="N1019" s="295"/>
      <c r="O1019" s="295"/>
    </row>
    <row r="1020" spans="12:15" ht="15" customHeight="1">
      <c r="L1020" t="s">
        <v>2226</v>
      </c>
      <c r="M1020" t="s">
        <v>2227</v>
      </c>
      <c r="N1020" s="295"/>
      <c r="O1020" s="295"/>
    </row>
    <row r="1021" spans="12:15" ht="15" customHeight="1">
      <c r="L1021" t="s">
        <v>2228</v>
      </c>
      <c r="M1021" t="s">
        <v>2229</v>
      </c>
      <c r="N1021" s="295"/>
      <c r="O1021" s="295"/>
    </row>
    <row r="1022" spans="12:15" ht="15" customHeight="1">
      <c r="L1022" t="s">
        <v>2230</v>
      </c>
      <c r="M1022" t="s">
        <v>2231</v>
      </c>
      <c r="N1022" s="295"/>
      <c r="O1022" s="295"/>
    </row>
    <row r="1023" spans="12:15" ht="15" customHeight="1">
      <c r="L1023" t="s">
        <v>2232</v>
      </c>
      <c r="M1023" t="s">
        <v>2233</v>
      </c>
      <c r="N1023" s="295"/>
      <c r="O1023" s="295"/>
    </row>
    <row r="1024" spans="12:15" ht="15" customHeight="1">
      <c r="L1024" t="s">
        <v>2234</v>
      </c>
      <c r="M1024" t="s">
        <v>2235</v>
      </c>
      <c r="N1024" s="295"/>
      <c r="O1024" s="295"/>
    </row>
    <row r="1025" spans="12:15" ht="15" customHeight="1">
      <c r="L1025" t="s">
        <v>2236</v>
      </c>
      <c r="M1025" t="s">
        <v>2237</v>
      </c>
      <c r="N1025" s="295"/>
      <c r="O1025" s="295"/>
    </row>
    <row r="1026" spans="12:15" ht="15" customHeight="1">
      <c r="L1026" t="s">
        <v>2238</v>
      </c>
      <c r="M1026" t="s">
        <v>2239</v>
      </c>
      <c r="N1026" s="295"/>
      <c r="O1026" s="295"/>
    </row>
    <row r="1027" spans="12:15" ht="15" customHeight="1">
      <c r="L1027" t="s">
        <v>2240</v>
      </c>
      <c r="M1027" t="s">
        <v>2241</v>
      </c>
      <c r="N1027" s="295"/>
      <c r="O1027" s="295"/>
    </row>
    <row r="1028" spans="12:15" ht="15" customHeight="1">
      <c r="L1028" t="s">
        <v>2242</v>
      </c>
      <c r="M1028" t="s">
        <v>2243</v>
      </c>
      <c r="N1028" s="295"/>
      <c r="O1028" s="295"/>
    </row>
    <row r="1029" spans="12:15" ht="15" customHeight="1">
      <c r="L1029" t="s">
        <v>2244</v>
      </c>
      <c r="M1029" t="s">
        <v>2245</v>
      </c>
      <c r="N1029" s="295"/>
      <c r="O1029" s="295"/>
    </row>
    <row r="1030" spans="12:15" ht="15" customHeight="1">
      <c r="L1030" t="s">
        <v>2246</v>
      </c>
      <c r="M1030" t="s">
        <v>2247</v>
      </c>
      <c r="N1030" s="295"/>
      <c r="O1030" s="295"/>
    </row>
    <row r="1031" spans="12:15" ht="15" customHeight="1">
      <c r="L1031" t="s">
        <v>2248</v>
      </c>
      <c r="M1031" t="s">
        <v>2249</v>
      </c>
      <c r="N1031" s="295"/>
      <c r="O1031" s="295"/>
    </row>
    <row r="1032" spans="12:15" ht="15" customHeight="1">
      <c r="L1032" t="s">
        <v>2250</v>
      </c>
      <c r="M1032" t="s">
        <v>2251</v>
      </c>
      <c r="N1032" s="295"/>
      <c r="O1032" s="295"/>
    </row>
    <row r="1033" spans="12:15" ht="15" customHeight="1">
      <c r="L1033" t="s">
        <v>2252</v>
      </c>
      <c r="M1033" t="s">
        <v>2253</v>
      </c>
      <c r="N1033" s="295"/>
      <c r="O1033" s="295"/>
    </row>
    <row r="1034" spans="12:15" ht="15" customHeight="1">
      <c r="L1034" t="s">
        <v>2254</v>
      </c>
      <c r="M1034" t="s">
        <v>2255</v>
      </c>
      <c r="N1034" s="295"/>
      <c r="O1034" s="295"/>
    </row>
    <row r="1035" spans="12:15" ht="15" customHeight="1">
      <c r="L1035" t="s">
        <v>2256</v>
      </c>
      <c r="M1035" t="s">
        <v>2257</v>
      </c>
      <c r="N1035" s="295"/>
      <c r="O1035" s="295"/>
    </row>
    <row r="1036" spans="12:15" ht="15" customHeight="1">
      <c r="L1036" t="s">
        <v>2258</v>
      </c>
      <c r="M1036" t="s">
        <v>2259</v>
      </c>
      <c r="N1036" s="295"/>
      <c r="O1036" s="295"/>
    </row>
    <row r="1037" spans="12:15" ht="15" customHeight="1">
      <c r="L1037" t="s">
        <v>2260</v>
      </c>
      <c r="M1037" t="s">
        <v>2261</v>
      </c>
      <c r="N1037" s="295"/>
      <c r="O1037" s="295"/>
    </row>
    <row r="1038" spans="12:15" ht="15" customHeight="1">
      <c r="L1038" t="s">
        <v>2262</v>
      </c>
      <c r="M1038" t="s">
        <v>2263</v>
      </c>
      <c r="N1038" s="295"/>
      <c r="O1038" s="295"/>
    </row>
    <row r="1039" spans="12:15" ht="15" customHeight="1">
      <c r="L1039" t="s">
        <v>2264</v>
      </c>
      <c r="M1039" t="s">
        <v>2265</v>
      </c>
      <c r="N1039" s="295"/>
      <c r="O1039" s="295"/>
    </row>
    <row r="1040" spans="12:15" ht="15" customHeight="1">
      <c r="L1040" t="s">
        <v>2266</v>
      </c>
      <c r="M1040" t="s">
        <v>2267</v>
      </c>
      <c r="N1040" s="295"/>
      <c r="O1040" s="295"/>
    </row>
    <row r="1041" spans="12:15" ht="15" customHeight="1">
      <c r="L1041" t="s">
        <v>2268</v>
      </c>
      <c r="M1041" t="s">
        <v>2269</v>
      </c>
      <c r="N1041" s="295"/>
      <c r="O1041" s="295"/>
    </row>
    <row r="1042" spans="12:15" ht="15" customHeight="1">
      <c r="L1042" t="s">
        <v>2270</v>
      </c>
      <c r="M1042" t="s">
        <v>2271</v>
      </c>
      <c r="N1042" s="295"/>
      <c r="O1042" s="295"/>
    </row>
    <row r="1043" spans="12:15" ht="15" customHeight="1">
      <c r="L1043" t="s">
        <v>2272</v>
      </c>
      <c r="M1043" t="s">
        <v>2273</v>
      </c>
      <c r="N1043" s="295"/>
      <c r="O1043" s="295"/>
    </row>
    <row r="1044" spans="12:15" ht="15" customHeight="1">
      <c r="L1044" t="s">
        <v>2274</v>
      </c>
      <c r="M1044" t="s">
        <v>2275</v>
      </c>
      <c r="N1044" s="295"/>
      <c r="O1044" s="295"/>
    </row>
    <row r="1045" spans="12:15" ht="15" customHeight="1">
      <c r="L1045" t="s">
        <v>2276</v>
      </c>
      <c r="M1045" t="s">
        <v>2277</v>
      </c>
      <c r="N1045" s="295"/>
      <c r="O1045" s="295"/>
    </row>
    <row r="1046" spans="12:15" ht="15" customHeight="1">
      <c r="L1046" t="s">
        <v>2278</v>
      </c>
      <c r="M1046" t="s">
        <v>2279</v>
      </c>
      <c r="N1046" s="295"/>
      <c r="O1046" s="295"/>
    </row>
    <row r="1047" spans="12:15" ht="15" customHeight="1">
      <c r="L1047" t="s">
        <v>2280</v>
      </c>
      <c r="M1047" t="s">
        <v>2281</v>
      </c>
      <c r="N1047" s="295"/>
      <c r="O1047" s="295"/>
    </row>
    <row r="1048" spans="12:15" ht="15" customHeight="1">
      <c r="L1048" t="s">
        <v>2282</v>
      </c>
      <c r="M1048" t="s">
        <v>2283</v>
      </c>
      <c r="N1048" s="295"/>
      <c r="O1048" s="295"/>
    </row>
    <row r="1049" spans="12:15" ht="15" customHeight="1">
      <c r="L1049" t="s">
        <v>2284</v>
      </c>
      <c r="M1049" t="s">
        <v>2285</v>
      </c>
      <c r="N1049" s="295"/>
      <c r="O1049" s="295"/>
    </row>
    <row r="1050" spans="12:15" ht="15" customHeight="1">
      <c r="L1050" t="s">
        <v>2286</v>
      </c>
      <c r="M1050" t="s">
        <v>2287</v>
      </c>
      <c r="N1050" s="295"/>
      <c r="O1050" s="295"/>
    </row>
    <row r="1051" spans="12:15" ht="15" customHeight="1">
      <c r="L1051" t="s">
        <v>2288</v>
      </c>
      <c r="M1051" t="s">
        <v>2289</v>
      </c>
      <c r="N1051" s="295"/>
      <c r="O1051" s="295"/>
    </row>
    <row r="1052" spans="12:15" ht="15" customHeight="1">
      <c r="L1052" t="s">
        <v>2290</v>
      </c>
      <c r="M1052" t="s">
        <v>2291</v>
      </c>
      <c r="N1052" s="295"/>
      <c r="O1052" s="295"/>
    </row>
    <row r="1053" spans="12:15" ht="15" customHeight="1">
      <c r="L1053" t="s">
        <v>2292</v>
      </c>
      <c r="M1053" t="s">
        <v>2293</v>
      </c>
      <c r="N1053" s="295"/>
      <c r="O1053" s="295"/>
    </row>
    <row r="1054" spans="12:15" ht="15" customHeight="1">
      <c r="L1054" t="s">
        <v>2294</v>
      </c>
      <c r="M1054" t="s">
        <v>2295</v>
      </c>
      <c r="N1054" s="295"/>
      <c r="O1054" s="295"/>
    </row>
    <row r="1055" spans="12:15" ht="15" customHeight="1">
      <c r="L1055" t="s">
        <v>2296</v>
      </c>
      <c r="M1055" t="s">
        <v>2297</v>
      </c>
      <c r="N1055" s="295"/>
      <c r="O1055" s="295"/>
    </row>
    <row r="1056" spans="12:15" ht="15" customHeight="1">
      <c r="L1056" t="s">
        <v>2298</v>
      </c>
      <c r="M1056" t="s">
        <v>2299</v>
      </c>
      <c r="N1056" s="295"/>
      <c r="O1056" s="295"/>
    </row>
    <row r="1057" spans="12:15" ht="15" customHeight="1">
      <c r="L1057" t="s">
        <v>2300</v>
      </c>
      <c r="M1057" t="s">
        <v>2301</v>
      </c>
      <c r="N1057" s="295"/>
      <c r="O1057" s="295"/>
    </row>
    <row r="1058" spans="12:15" ht="15" customHeight="1">
      <c r="L1058" t="s">
        <v>2302</v>
      </c>
      <c r="M1058" t="s">
        <v>2303</v>
      </c>
      <c r="N1058" s="295"/>
      <c r="O1058" s="295"/>
    </row>
    <row r="1059" spans="12:15" ht="15" customHeight="1">
      <c r="L1059" t="s">
        <v>2304</v>
      </c>
      <c r="M1059" t="s">
        <v>2305</v>
      </c>
      <c r="N1059" s="295"/>
      <c r="O1059" s="295"/>
    </row>
    <row r="1060" spans="12:15" ht="15" customHeight="1">
      <c r="L1060" t="s">
        <v>2306</v>
      </c>
      <c r="M1060" t="s">
        <v>2307</v>
      </c>
      <c r="N1060" s="295"/>
      <c r="O1060" s="295"/>
    </row>
    <row r="1061" spans="12:15" ht="15" customHeight="1">
      <c r="L1061" t="s">
        <v>2308</v>
      </c>
      <c r="M1061" t="s">
        <v>2309</v>
      </c>
      <c r="N1061" s="295"/>
      <c r="O1061" s="295"/>
    </row>
    <row r="1062" spans="12:15" ht="15" customHeight="1">
      <c r="L1062" t="s">
        <v>2310</v>
      </c>
      <c r="M1062" t="s">
        <v>2311</v>
      </c>
      <c r="N1062" s="295"/>
      <c r="O1062" s="295"/>
    </row>
    <row r="1063" spans="12:15" ht="15" customHeight="1">
      <c r="L1063" t="s">
        <v>2312</v>
      </c>
      <c r="M1063" t="s">
        <v>2313</v>
      </c>
      <c r="N1063" s="295"/>
      <c r="O1063" s="295"/>
    </row>
    <row r="1064" spans="12:15" ht="15" customHeight="1">
      <c r="L1064" t="s">
        <v>625</v>
      </c>
      <c r="M1064" t="s">
        <v>2314</v>
      </c>
      <c r="N1064" s="295"/>
      <c r="O1064" s="295"/>
    </row>
    <row r="1065" spans="12:15" ht="15" customHeight="1">
      <c r="L1065" t="s">
        <v>2315</v>
      </c>
      <c r="M1065" t="s">
        <v>2316</v>
      </c>
      <c r="N1065" s="295"/>
      <c r="O1065" s="295"/>
    </row>
    <row r="1066" spans="12:15" ht="15" customHeight="1">
      <c r="L1066" t="s">
        <v>2317</v>
      </c>
      <c r="M1066" t="s">
        <v>2318</v>
      </c>
      <c r="N1066" s="295"/>
      <c r="O1066" s="295"/>
    </row>
    <row r="1067" spans="12:15" ht="15" customHeight="1">
      <c r="L1067" t="s">
        <v>2319</v>
      </c>
      <c r="M1067" t="s">
        <v>2320</v>
      </c>
      <c r="N1067" s="295"/>
      <c r="O1067" s="295"/>
    </row>
    <row r="1068" spans="12:15" ht="15" customHeight="1">
      <c r="L1068" t="s">
        <v>2321</v>
      </c>
      <c r="M1068" t="s">
        <v>2322</v>
      </c>
      <c r="N1068" s="295"/>
      <c r="O1068" s="295"/>
    </row>
    <row r="1069" spans="12:15" ht="15" customHeight="1">
      <c r="L1069" t="s">
        <v>2323</v>
      </c>
      <c r="M1069" t="s">
        <v>2324</v>
      </c>
      <c r="N1069" s="295"/>
      <c r="O1069" s="295"/>
    </row>
    <row r="1070" spans="12:15" ht="15" customHeight="1">
      <c r="L1070" t="s">
        <v>2325</v>
      </c>
      <c r="M1070" t="s">
        <v>2326</v>
      </c>
      <c r="N1070" s="295"/>
      <c r="O1070" s="295"/>
    </row>
    <row r="1071" spans="12:15" ht="15" customHeight="1">
      <c r="L1071" t="s">
        <v>2327</v>
      </c>
      <c r="M1071" t="s">
        <v>2328</v>
      </c>
      <c r="N1071" s="295"/>
      <c r="O1071" s="295"/>
    </row>
    <row r="1072" spans="12:15" ht="15" customHeight="1">
      <c r="L1072" t="s">
        <v>2224</v>
      </c>
      <c r="M1072" t="s">
        <v>2329</v>
      </c>
      <c r="N1072" s="295"/>
      <c r="O1072" s="295"/>
    </row>
    <row r="1073" spans="12:15" ht="15" customHeight="1">
      <c r="L1073" t="s">
        <v>2330</v>
      </c>
      <c r="M1073" t="s">
        <v>2331</v>
      </c>
      <c r="N1073" s="295"/>
      <c r="O1073" s="295"/>
    </row>
    <row r="1074" spans="12:15" ht="15" customHeight="1">
      <c r="L1074" t="s">
        <v>2332</v>
      </c>
      <c r="M1074" t="s">
        <v>2333</v>
      </c>
      <c r="N1074" s="295"/>
      <c r="O1074" s="295"/>
    </row>
    <row r="1075" spans="12:15" ht="15" customHeight="1">
      <c r="L1075" t="s">
        <v>2334</v>
      </c>
      <c r="M1075" t="s">
        <v>2335</v>
      </c>
      <c r="N1075" s="295"/>
      <c r="O1075" s="295"/>
    </row>
    <row r="1076" spans="12:15" ht="15" customHeight="1">
      <c r="L1076" t="s">
        <v>2336</v>
      </c>
      <c r="M1076" t="s">
        <v>2337</v>
      </c>
      <c r="N1076" s="295"/>
      <c r="O1076" s="295"/>
    </row>
    <row r="1077" spans="12:15" ht="15" customHeight="1">
      <c r="L1077" t="s">
        <v>2338</v>
      </c>
      <c r="M1077" t="s">
        <v>2339</v>
      </c>
      <c r="N1077" s="295"/>
      <c r="O1077" s="295"/>
    </row>
    <row r="1078" spans="12:15" ht="15" customHeight="1">
      <c r="L1078" t="s">
        <v>2340</v>
      </c>
      <c r="M1078" t="s">
        <v>2341</v>
      </c>
      <c r="N1078" s="295"/>
      <c r="O1078" s="295"/>
    </row>
    <row r="1079" spans="12:15" ht="15" customHeight="1">
      <c r="L1079" t="s">
        <v>2342</v>
      </c>
      <c r="M1079" t="s">
        <v>2343</v>
      </c>
      <c r="N1079" s="295"/>
      <c r="O1079" s="295"/>
    </row>
    <row r="1080" spans="12:15" ht="15" customHeight="1">
      <c r="L1080" t="s">
        <v>2344</v>
      </c>
      <c r="M1080" t="s">
        <v>2345</v>
      </c>
      <c r="N1080" s="295"/>
      <c r="O1080" s="295"/>
    </row>
    <row r="1081" spans="12:15" ht="15" customHeight="1">
      <c r="L1081" t="s">
        <v>2346</v>
      </c>
      <c r="M1081" t="s">
        <v>2347</v>
      </c>
      <c r="N1081" s="295"/>
      <c r="O1081" s="295"/>
    </row>
    <row r="1082" spans="12:15" ht="15" customHeight="1">
      <c r="L1082" t="s">
        <v>2348</v>
      </c>
      <c r="M1082" t="s">
        <v>2349</v>
      </c>
      <c r="N1082" s="295"/>
      <c r="O1082" s="295"/>
    </row>
    <row r="1083" spans="12:15" ht="15" customHeight="1">
      <c r="L1083" t="s">
        <v>2350</v>
      </c>
      <c r="M1083" t="s">
        <v>2351</v>
      </c>
      <c r="N1083" s="295"/>
      <c r="O1083" s="295"/>
    </row>
    <row r="1084" spans="12:15" ht="15" customHeight="1">
      <c r="L1084" t="s">
        <v>2352</v>
      </c>
      <c r="M1084" t="s">
        <v>2353</v>
      </c>
      <c r="N1084" s="295"/>
      <c r="O1084" s="295"/>
    </row>
    <row r="1085" spans="12:15" ht="15" customHeight="1">
      <c r="L1085" t="s">
        <v>2354</v>
      </c>
      <c r="M1085" t="s">
        <v>2355</v>
      </c>
      <c r="N1085" s="295"/>
      <c r="O1085" s="295"/>
    </row>
    <row r="1086" spans="12:15" ht="15" customHeight="1">
      <c r="L1086" t="s">
        <v>2356</v>
      </c>
      <c r="M1086" t="s">
        <v>2357</v>
      </c>
      <c r="N1086" s="295"/>
      <c r="O1086" s="295"/>
    </row>
    <row r="1087" spans="12:15" ht="15" customHeight="1">
      <c r="L1087" t="s">
        <v>2358</v>
      </c>
      <c r="M1087" t="s">
        <v>2359</v>
      </c>
      <c r="N1087" s="295"/>
      <c r="O1087" s="295"/>
    </row>
    <row r="1088" spans="12:15" ht="15" customHeight="1">
      <c r="L1088" t="s">
        <v>2360</v>
      </c>
      <c r="M1088" t="s">
        <v>2361</v>
      </c>
      <c r="N1088" s="295"/>
      <c r="O1088" s="295"/>
    </row>
    <row r="1089" spans="12:15" ht="15" customHeight="1">
      <c r="L1089" t="s">
        <v>2362</v>
      </c>
      <c r="M1089" t="s">
        <v>2363</v>
      </c>
      <c r="N1089" s="295"/>
      <c r="O1089" s="295"/>
    </row>
    <row r="1090" spans="12:15" ht="15" customHeight="1">
      <c r="L1090" t="s">
        <v>2364</v>
      </c>
      <c r="M1090" t="s">
        <v>2365</v>
      </c>
      <c r="N1090" s="295"/>
      <c r="O1090" s="295"/>
    </row>
    <row r="1091" spans="12:15" ht="15" customHeight="1">
      <c r="L1091" t="s">
        <v>2366</v>
      </c>
      <c r="M1091" t="s">
        <v>2367</v>
      </c>
      <c r="N1091" s="295"/>
      <c r="O1091" s="295"/>
    </row>
    <row r="1092" spans="12:15" ht="15" customHeight="1">
      <c r="L1092" t="s">
        <v>2368</v>
      </c>
      <c r="M1092" t="s">
        <v>2369</v>
      </c>
      <c r="N1092" s="295"/>
      <c r="O1092" s="295"/>
    </row>
    <row r="1093" spans="12:15" ht="15" customHeight="1">
      <c r="L1093" t="s">
        <v>2370</v>
      </c>
      <c r="M1093" t="s">
        <v>2371</v>
      </c>
      <c r="N1093" s="295"/>
      <c r="O1093" s="295"/>
    </row>
    <row r="1094" spans="12:15" ht="15" customHeight="1">
      <c r="L1094" t="s">
        <v>2372</v>
      </c>
      <c r="M1094" t="s">
        <v>2373</v>
      </c>
      <c r="N1094" s="295"/>
      <c r="O1094" s="295"/>
    </row>
    <row r="1095" spans="12:15" ht="15" customHeight="1">
      <c r="L1095" t="s">
        <v>2374</v>
      </c>
      <c r="M1095" t="s">
        <v>2375</v>
      </c>
      <c r="N1095" s="295"/>
      <c r="O1095" s="295"/>
    </row>
    <row r="1096" spans="12:15" ht="15" customHeight="1">
      <c r="L1096" t="s">
        <v>2376</v>
      </c>
      <c r="M1096" t="s">
        <v>2377</v>
      </c>
      <c r="N1096" s="295"/>
      <c r="O1096" s="295"/>
    </row>
    <row r="1097" spans="12:15" ht="15" customHeight="1">
      <c r="L1097" t="s">
        <v>2378</v>
      </c>
      <c r="M1097" t="s">
        <v>2379</v>
      </c>
      <c r="N1097" s="295"/>
      <c r="O1097" s="295"/>
    </row>
    <row r="1098" spans="12:15" ht="15" customHeight="1">
      <c r="L1098" t="s">
        <v>2380</v>
      </c>
      <c r="M1098" t="s">
        <v>2381</v>
      </c>
      <c r="N1098" s="295"/>
      <c r="O1098" s="295"/>
    </row>
    <row r="1099" spans="12:15" ht="15" customHeight="1">
      <c r="L1099" t="s">
        <v>2382</v>
      </c>
      <c r="M1099" t="s">
        <v>2383</v>
      </c>
      <c r="N1099" s="295"/>
      <c r="O1099" s="295"/>
    </row>
    <row r="1100" spans="12:15" ht="15" customHeight="1">
      <c r="L1100" t="s">
        <v>2384</v>
      </c>
      <c r="M1100" t="s">
        <v>2385</v>
      </c>
      <c r="N1100" s="295"/>
      <c r="O1100" s="295"/>
    </row>
    <row r="1101" spans="12:15" ht="15" customHeight="1">
      <c r="L1101" t="s">
        <v>2386</v>
      </c>
      <c r="M1101" t="s">
        <v>2387</v>
      </c>
      <c r="N1101" s="295"/>
      <c r="O1101" s="295"/>
    </row>
    <row r="1102" spans="12:15" ht="15" customHeight="1">
      <c r="L1102" t="s">
        <v>2388</v>
      </c>
      <c r="M1102" t="s">
        <v>2389</v>
      </c>
      <c r="N1102" s="295"/>
      <c r="O1102" s="295"/>
    </row>
    <row r="1103" spans="12:15" ht="15" customHeight="1">
      <c r="L1103" t="s">
        <v>2390</v>
      </c>
      <c r="M1103" t="s">
        <v>2391</v>
      </c>
      <c r="N1103" s="295"/>
      <c r="O1103" s="295"/>
    </row>
    <row r="1104" spans="12:15" ht="15" customHeight="1">
      <c r="L1104" t="s">
        <v>2392</v>
      </c>
      <c r="M1104" t="s">
        <v>2393</v>
      </c>
      <c r="N1104" s="295"/>
      <c r="O1104" s="295"/>
    </row>
    <row r="1105" spans="12:15" ht="15" customHeight="1">
      <c r="L1105" t="s">
        <v>2394</v>
      </c>
      <c r="M1105" t="s">
        <v>2395</v>
      </c>
      <c r="N1105" s="295"/>
      <c r="O1105" s="295"/>
    </row>
    <row r="1106" spans="12:15" ht="15" customHeight="1">
      <c r="L1106" t="s">
        <v>2396</v>
      </c>
      <c r="M1106" t="s">
        <v>2397</v>
      </c>
      <c r="N1106" s="295"/>
      <c r="O1106" s="295"/>
    </row>
    <row r="1107" spans="12:15" ht="15" customHeight="1">
      <c r="L1107" t="s">
        <v>2398</v>
      </c>
      <c r="M1107" t="s">
        <v>2399</v>
      </c>
      <c r="N1107" s="295"/>
      <c r="O1107" s="295"/>
    </row>
    <row r="1108" spans="12:15" ht="15" customHeight="1">
      <c r="L1108" t="s">
        <v>2400</v>
      </c>
      <c r="M1108" t="s">
        <v>2401</v>
      </c>
      <c r="N1108" s="295"/>
      <c r="O1108" s="295"/>
    </row>
    <row r="1109" spans="12:15" ht="15" customHeight="1">
      <c r="L1109" t="s">
        <v>1683</v>
      </c>
      <c r="M1109" t="s">
        <v>2402</v>
      </c>
      <c r="N1109" s="295"/>
      <c r="O1109" s="295"/>
    </row>
    <row r="1110" spans="12:15" ht="15" customHeight="1">
      <c r="L1110" t="s">
        <v>2403</v>
      </c>
      <c r="M1110" t="s">
        <v>2404</v>
      </c>
      <c r="N1110" s="295"/>
      <c r="O1110" s="295"/>
    </row>
    <row r="1111" spans="12:15" ht="15" customHeight="1">
      <c r="L1111" t="s">
        <v>2405</v>
      </c>
      <c r="M1111" t="s">
        <v>2406</v>
      </c>
      <c r="N1111" s="295"/>
      <c r="O1111" s="295"/>
    </row>
    <row r="1112" spans="12:15" ht="15" customHeight="1">
      <c r="L1112" t="s">
        <v>2407</v>
      </c>
      <c r="M1112" t="s">
        <v>2408</v>
      </c>
      <c r="N1112" s="295"/>
      <c r="O1112" s="295"/>
    </row>
    <row r="1113" spans="12:15" ht="15" customHeight="1">
      <c r="L1113" t="s">
        <v>2409</v>
      </c>
      <c r="M1113" t="s">
        <v>2410</v>
      </c>
      <c r="N1113" s="295"/>
      <c r="O1113" s="295"/>
    </row>
    <row r="1114" spans="12:15" ht="15" customHeight="1">
      <c r="L1114" t="s">
        <v>2411</v>
      </c>
      <c r="M1114" t="s">
        <v>2412</v>
      </c>
      <c r="N1114" s="295"/>
      <c r="O1114" s="295"/>
    </row>
    <row r="1115" spans="12:15" ht="15" customHeight="1">
      <c r="L1115" t="s">
        <v>2413</v>
      </c>
      <c r="M1115" t="s">
        <v>2414</v>
      </c>
      <c r="N1115" s="295"/>
      <c r="O1115" s="295"/>
    </row>
    <row r="1116" spans="12:15" ht="15" customHeight="1">
      <c r="L1116" t="s">
        <v>2057</v>
      </c>
      <c r="M1116" t="s">
        <v>2415</v>
      </c>
      <c r="N1116" s="295"/>
      <c r="O1116" s="295"/>
    </row>
    <row r="1117" spans="12:15" ht="15" customHeight="1">
      <c r="L1117" t="s">
        <v>2416</v>
      </c>
      <c r="M1117" t="s">
        <v>2417</v>
      </c>
      <c r="N1117" s="295"/>
      <c r="O1117" s="295"/>
    </row>
    <row r="1118" spans="12:15" ht="15" customHeight="1">
      <c r="L1118" t="s">
        <v>2418</v>
      </c>
      <c r="M1118" t="s">
        <v>2419</v>
      </c>
      <c r="N1118" s="295"/>
      <c r="O1118" s="295"/>
    </row>
    <row r="1119" spans="12:15" ht="15" customHeight="1">
      <c r="L1119" t="s">
        <v>2420</v>
      </c>
      <c r="M1119" t="s">
        <v>2421</v>
      </c>
      <c r="N1119" s="295"/>
      <c r="O1119" s="295"/>
    </row>
    <row r="1120" spans="12:15" ht="15" customHeight="1">
      <c r="L1120" t="s">
        <v>2422</v>
      </c>
      <c r="M1120" t="s">
        <v>2423</v>
      </c>
      <c r="N1120" s="295"/>
      <c r="O1120" s="295"/>
    </row>
    <row r="1121" spans="12:15" ht="15" customHeight="1">
      <c r="L1121" t="s">
        <v>2424</v>
      </c>
      <c r="M1121" t="s">
        <v>2425</v>
      </c>
      <c r="N1121" s="295"/>
      <c r="O1121" s="295"/>
    </row>
    <row r="1122" spans="12:15" ht="15" customHeight="1">
      <c r="L1122" t="s">
        <v>2426</v>
      </c>
      <c r="M1122" t="s">
        <v>2427</v>
      </c>
      <c r="N1122" s="295"/>
      <c r="O1122" s="295"/>
    </row>
    <row r="1123" spans="12:15" ht="15" customHeight="1">
      <c r="L1123" t="s">
        <v>2428</v>
      </c>
      <c r="M1123" t="s">
        <v>2429</v>
      </c>
      <c r="N1123" s="295"/>
      <c r="O1123" s="295"/>
    </row>
    <row r="1124" spans="12:15" ht="15" customHeight="1">
      <c r="L1124" t="s">
        <v>2430</v>
      </c>
      <c r="M1124" t="s">
        <v>2431</v>
      </c>
      <c r="N1124" s="295"/>
      <c r="O1124" s="295"/>
    </row>
    <row r="1125" spans="12:15" ht="15" customHeight="1">
      <c r="L1125" t="s">
        <v>2432</v>
      </c>
      <c r="M1125" t="s">
        <v>2433</v>
      </c>
      <c r="N1125" s="295"/>
      <c r="O1125" s="295"/>
    </row>
    <row r="1126" spans="12:15" ht="15" customHeight="1">
      <c r="L1126" t="s">
        <v>2434</v>
      </c>
      <c r="M1126" t="s">
        <v>2435</v>
      </c>
      <c r="N1126" s="295"/>
      <c r="O1126" s="295"/>
    </row>
    <row r="1127" spans="12:15" ht="15" customHeight="1">
      <c r="L1127" t="s">
        <v>2436</v>
      </c>
      <c r="M1127" t="s">
        <v>2437</v>
      </c>
      <c r="N1127" s="295"/>
      <c r="O1127" s="295"/>
    </row>
    <row r="1128" spans="12:15" ht="15" customHeight="1">
      <c r="L1128" t="s">
        <v>2438</v>
      </c>
      <c r="M1128" t="s">
        <v>2439</v>
      </c>
      <c r="N1128" s="295"/>
      <c r="O1128" s="295"/>
    </row>
    <row r="1129" spans="12:15" ht="15" customHeight="1">
      <c r="L1129" t="s">
        <v>2440</v>
      </c>
      <c r="M1129" t="s">
        <v>2441</v>
      </c>
      <c r="N1129" s="295"/>
      <c r="O1129" s="295"/>
    </row>
    <row r="1130" spans="12:15" ht="15" customHeight="1">
      <c r="L1130" t="s">
        <v>2442</v>
      </c>
      <c r="M1130" t="s">
        <v>2443</v>
      </c>
      <c r="N1130" s="295"/>
      <c r="O1130" s="295"/>
    </row>
    <row r="1131" spans="12:15" ht="15" customHeight="1">
      <c r="L1131" t="s">
        <v>2444</v>
      </c>
      <c r="M1131" t="s">
        <v>2445</v>
      </c>
      <c r="N1131" s="295"/>
      <c r="O1131" s="295"/>
    </row>
    <row r="1132" spans="12:15" ht="15" customHeight="1">
      <c r="L1132" t="s">
        <v>2446</v>
      </c>
      <c r="M1132" t="s">
        <v>2447</v>
      </c>
      <c r="N1132" s="295"/>
      <c r="O1132" s="295"/>
    </row>
    <row r="1133" spans="12:15" ht="15" customHeight="1">
      <c r="L1133" t="s">
        <v>363</v>
      </c>
      <c r="M1133" t="s">
        <v>2448</v>
      </c>
      <c r="N1133" s="295"/>
      <c r="O1133" s="295"/>
    </row>
    <row r="1134" spans="12:15" ht="15" customHeight="1">
      <c r="L1134" t="s">
        <v>2449</v>
      </c>
      <c r="M1134" t="s">
        <v>2450</v>
      </c>
      <c r="N1134" s="295"/>
      <c r="O1134" s="295"/>
    </row>
    <row r="1135" spans="12:15" ht="15" customHeight="1">
      <c r="L1135" t="s">
        <v>2451</v>
      </c>
      <c r="M1135" t="s">
        <v>2452</v>
      </c>
      <c r="N1135" s="295"/>
      <c r="O1135" s="295"/>
    </row>
    <row r="1136" spans="12:15" ht="15" customHeight="1">
      <c r="L1136" t="s">
        <v>2453</v>
      </c>
      <c r="M1136" t="s">
        <v>2454</v>
      </c>
      <c r="N1136" s="295"/>
      <c r="O1136" s="295"/>
    </row>
    <row r="1137" spans="12:15" ht="15" customHeight="1">
      <c r="L1137" t="s">
        <v>2455</v>
      </c>
      <c r="M1137" t="s">
        <v>2456</v>
      </c>
      <c r="N1137" s="295"/>
      <c r="O1137" s="295"/>
    </row>
    <row r="1138" spans="12:15" ht="15" customHeight="1">
      <c r="L1138" t="s">
        <v>2457</v>
      </c>
      <c r="M1138" t="s">
        <v>2458</v>
      </c>
      <c r="N1138" s="295"/>
      <c r="O1138" s="295"/>
    </row>
    <row r="1139" spans="12:15" ht="15" customHeight="1">
      <c r="L1139" t="s">
        <v>2459</v>
      </c>
      <c r="M1139" t="s">
        <v>2460</v>
      </c>
      <c r="N1139" s="295"/>
      <c r="O1139" s="295"/>
    </row>
    <row r="1140" spans="12:15" ht="15" customHeight="1">
      <c r="L1140" t="s">
        <v>2461</v>
      </c>
      <c r="M1140" t="s">
        <v>2462</v>
      </c>
      <c r="N1140" s="295"/>
      <c r="O1140" s="295"/>
    </row>
    <row r="1141" spans="12:15" ht="15" customHeight="1">
      <c r="L1141" t="s">
        <v>2463</v>
      </c>
      <c r="M1141" t="s">
        <v>2464</v>
      </c>
      <c r="N1141" s="295"/>
      <c r="O1141" s="295"/>
    </row>
    <row r="1142" spans="12:15" ht="15" customHeight="1">
      <c r="L1142" t="s">
        <v>2465</v>
      </c>
      <c r="M1142" t="s">
        <v>2466</v>
      </c>
      <c r="N1142" s="295"/>
      <c r="O1142" s="295"/>
    </row>
    <row r="1143" spans="12:15" ht="15" customHeight="1">
      <c r="L1143" t="s">
        <v>2467</v>
      </c>
      <c r="M1143" t="s">
        <v>2468</v>
      </c>
      <c r="N1143" s="295"/>
      <c r="O1143" s="295"/>
    </row>
    <row r="1144" spans="12:15" ht="15" customHeight="1">
      <c r="L1144" t="s">
        <v>2469</v>
      </c>
      <c r="M1144" t="s">
        <v>2470</v>
      </c>
      <c r="N1144" s="295"/>
      <c r="O1144" s="295"/>
    </row>
    <row r="1145" spans="12:15" ht="15" customHeight="1">
      <c r="L1145" t="s">
        <v>2471</v>
      </c>
      <c r="M1145" t="s">
        <v>2472</v>
      </c>
      <c r="N1145" s="295"/>
      <c r="O1145" s="295"/>
    </row>
    <row r="1146" spans="12:15" ht="15" customHeight="1">
      <c r="L1146" t="s">
        <v>2473</v>
      </c>
      <c r="M1146" t="s">
        <v>2474</v>
      </c>
      <c r="N1146" s="295"/>
      <c r="O1146" s="295"/>
    </row>
    <row r="1147" spans="12:15" ht="15" customHeight="1">
      <c r="L1147" t="s">
        <v>2475</v>
      </c>
      <c r="M1147" t="s">
        <v>2476</v>
      </c>
      <c r="N1147" s="295"/>
      <c r="O1147" s="295"/>
    </row>
    <row r="1148" spans="12:15" ht="15" customHeight="1">
      <c r="L1148" t="s">
        <v>2477</v>
      </c>
      <c r="M1148" t="s">
        <v>2478</v>
      </c>
      <c r="N1148" s="295"/>
      <c r="O1148" s="295"/>
    </row>
    <row r="1149" spans="12:15" ht="15" customHeight="1">
      <c r="L1149" t="s">
        <v>2479</v>
      </c>
      <c r="M1149" t="s">
        <v>2480</v>
      </c>
      <c r="N1149" s="295"/>
      <c r="O1149" s="295"/>
    </row>
    <row r="1150" spans="12:15" ht="15" customHeight="1">
      <c r="L1150" t="s">
        <v>2481</v>
      </c>
      <c r="M1150" t="s">
        <v>2482</v>
      </c>
      <c r="N1150" s="295"/>
      <c r="O1150" s="295"/>
    </row>
    <row r="1151" spans="12:15" ht="15" customHeight="1">
      <c r="L1151" t="s">
        <v>2483</v>
      </c>
      <c r="M1151" t="s">
        <v>2484</v>
      </c>
      <c r="N1151" s="295"/>
      <c r="O1151" s="295"/>
    </row>
    <row r="1152" spans="12:15" ht="15" customHeight="1">
      <c r="L1152" t="s">
        <v>2485</v>
      </c>
      <c r="M1152" t="s">
        <v>2486</v>
      </c>
      <c r="N1152" s="295"/>
      <c r="O1152" s="295"/>
    </row>
    <row r="1153" spans="12:15" ht="15" customHeight="1">
      <c r="L1153" t="s">
        <v>2487</v>
      </c>
      <c r="M1153" t="s">
        <v>2488</v>
      </c>
      <c r="N1153" s="295"/>
      <c r="O1153" s="295"/>
    </row>
    <row r="1154" spans="12:15" ht="15" customHeight="1">
      <c r="L1154" t="s">
        <v>2489</v>
      </c>
      <c r="M1154" t="s">
        <v>2490</v>
      </c>
      <c r="N1154" s="295"/>
      <c r="O1154" s="295"/>
    </row>
    <row r="1155" spans="12:15" ht="15" customHeight="1">
      <c r="L1155" t="s">
        <v>2491</v>
      </c>
      <c r="M1155" t="s">
        <v>2492</v>
      </c>
      <c r="N1155" s="295"/>
      <c r="O1155" s="295"/>
    </row>
    <row r="1156" spans="12:15" ht="15" customHeight="1">
      <c r="L1156" t="s">
        <v>2493</v>
      </c>
      <c r="M1156" t="s">
        <v>2494</v>
      </c>
      <c r="N1156" s="295"/>
      <c r="O1156" s="295"/>
    </row>
    <row r="1157" spans="12:15" ht="15" customHeight="1">
      <c r="L1157" t="s">
        <v>2495</v>
      </c>
      <c r="M1157" t="s">
        <v>2496</v>
      </c>
      <c r="N1157" s="295"/>
      <c r="O1157" s="295"/>
    </row>
    <row r="1158" spans="12:15" ht="15" customHeight="1">
      <c r="L1158" t="s">
        <v>2497</v>
      </c>
      <c r="M1158" t="s">
        <v>2498</v>
      </c>
      <c r="N1158" s="295"/>
      <c r="O1158" s="295"/>
    </row>
    <row r="1159" spans="12:15" ht="15" customHeight="1">
      <c r="L1159" t="s">
        <v>2499</v>
      </c>
      <c r="M1159" t="s">
        <v>2500</v>
      </c>
      <c r="N1159" s="295"/>
      <c r="O1159" s="295"/>
    </row>
    <row r="1160" spans="12:15" ht="15" customHeight="1">
      <c r="L1160" t="s">
        <v>2501</v>
      </c>
      <c r="M1160" t="s">
        <v>2502</v>
      </c>
      <c r="N1160" s="295"/>
      <c r="O1160" s="295"/>
    </row>
    <row r="1161" spans="12:15" ht="15" customHeight="1">
      <c r="L1161" t="s">
        <v>2503</v>
      </c>
      <c r="M1161" t="s">
        <v>2504</v>
      </c>
      <c r="N1161" s="295"/>
      <c r="O1161" s="295"/>
    </row>
    <row r="1162" spans="12:15" ht="15" customHeight="1">
      <c r="L1162" t="s">
        <v>2505</v>
      </c>
      <c r="M1162" t="s">
        <v>2506</v>
      </c>
      <c r="N1162" s="295"/>
      <c r="O1162" s="295"/>
    </row>
    <row r="1163" spans="12:15" ht="15" customHeight="1">
      <c r="L1163" t="s">
        <v>2507</v>
      </c>
      <c r="M1163" t="s">
        <v>2508</v>
      </c>
      <c r="N1163" s="295"/>
      <c r="O1163" s="295"/>
    </row>
    <row r="1164" spans="12:15" ht="15" customHeight="1">
      <c r="L1164" t="s">
        <v>2509</v>
      </c>
      <c r="M1164" t="s">
        <v>2510</v>
      </c>
      <c r="N1164" s="295"/>
      <c r="O1164" s="295"/>
    </row>
    <row r="1165" spans="12:15" ht="15" customHeight="1">
      <c r="L1165" t="s">
        <v>2511</v>
      </c>
      <c r="M1165" t="s">
        <v>2512</v>
      </c>
      <c r="N1165" s="295"/>
      <c r="O1165" s="295"/>
    </row>
    <row r="1166" spans="12:15" ht="15" customHeight="1">
      <c r="L1166" t="s">
        <v>2513</v>
      </c>
      <c r="M1166" t="s">
        <v>2514</v>
      </c>
      <c r="N1166" s="295"/>
      <c r="O1166" s="295"/>
    </row>
    <row r="1167" spans="12:15" ht="15" customHeight="1">
      <c r="L1167" t="s">
        <v>2515</v>
      </c>
      <c r="M1167" t="s">
        <v>2516</v>
      </c>
      <c r="N1167" s="295"/>
      <c r="O1167" s="295"/>
    </row>
    <row r="1168" spans="12:15" ht="15" customHeight="1">
      <c r="L1168" t="s">
        <v>2517</v>
      </c>
      <c r="M1168" t="s">
        <v>2518</v>
      </c>
      <c r="N1168" s="295"/>
      <c r="O1168" s="295"/>
    </row>
    <row r="1169" spans="12:15" ht="15" customHeight="1">
      <c r="L1169" t="s">
        <v>2519</v>
      </c>
      <c r="M1169" t="s">
        <v>2520</v>
      </c>
      <c r="N1169" s="295"/>
      <c r="O1169" s="295"/>
    </row>
    <row r="1170" spans="12:15" ht="15" customHeight="1">
      <c r="L1170" t="s">
        <v>2521</v>
      </c>
      <c r="M1170" t="s">
        <v>2522</v>
      </c>
      <c r="N1170" s="295"/>
      <c r="O1170" s="295"/>
    </row>
    <row r="1171" spans="12:15" ht="15" customHeight="1">
      <c r="L1171" t="s">
        <v>2523</v>
      </c>
      <c r="M1171" t="s">
        <v>2524</v>
      </c>
      <c r="N1171" s="295"/>
      <c r="O1171" s="295"/>
    </row>
    <row r="1172" spans="12:15" ht="15" customHeight="1">
      <c r="L1172" t="s">
        <v>2525</v>
      </c>
      <c r="M1172" t="s">
        <v>2526</v>
      </c>
      <c r="N1172" s="295"/>
      <c r="O1172" s="295"/>
    </row>
    <row r="1173" spans="12:15" ht="15" customHeight="1">
      <c r="L1173" t="s">
        <v>383</v>
      </c>
      <c r="M1173" t="s">
        <v>2527</v>
      </c>
      <c r="N1173" s="295"/>
      <c r="O1173" s="295"/>
    </row>
    <row r="1174" spans="12:15" ht="15" customHeight="1">
      <c r="L1174" t="s">
        <v>2528</v>
      </c>
      <c r="M1174" t="s">
        <v>2529</v>
      </c>
      <c r="N1174" s="295"/>
      <c r="O1174" s="295"/>
    </row>
    <row r="1175" spans="12:15" ht="15" customHeight="1">
      <c r="L1175" t="s">
        <v>2530</v>
      </c>
      <c r="M1175" t="s">
        <v>2531</v>
      </c>
      <c r="N1175" s="295"/>
      <c r="O1175" s="295"/>
    </row>
    <row r="1176" spans="12:15" ht="15" customHeight="1">
      <c r="L1176" t="s">
        <v>2532</v>
      </c>
      <c r="M1176" t="s">
        <v>2533</v>
      </c>
      <c r="N1176" s="295"/>
      <c r="O1176" s="295"/>
    </row>
    <row r="1177" spans="12:15" ht="15" customHeight="1">
      <c r="L1177" t="s">
        <v>2534</v>
      </c>
      <c r="M1177" t="s">
        <v>2535</v>
      </c>
      <c r="N1177" s="295"/>
      <c r="O1177" s="295"/>
    </row>
    <row r="1178" spans="12:15" ht="15" customHeight="1">
      <c r="L1178" t="s">
        <v>2536</v>
      </c>
      <c r="M1178" t="s">
        <v>2537</v>
      </c>
      <c r="N1178" s="295"/>
      <c r="O1178" s="295"/>
    </row>
    <row r="1179" spans="12:15" ht="15" customHeight="1">
      <c r="L1179" t="s">
        <v>2538</v>
      </c>
      <c r="M1179" t="s">
        <v>2539</v>
      </c>
      <c r="N1179" s="295"/>
      <c r="O1179" s="295"/>
    </row>
    <row r="1180" spans="12:15" ht="15" customHeight="1">
      <c r="L1180" t="s">
        <v>2540</v>
      </c>
      <c r="M1180" t="s">
        <v>2541</v>
      </c>
      <c r="N1180" s="295"/>
      <c r="O1180" s="295"/>
    </row>
    <row r="1181" spans="12:15" ht="15" customHeight="1">
      <c r="L1181" t="s">
        <v>2542</v>
      </c>
      <c r="M1181" t="s">
        <v>2543</v>
      </c>
      <c r="N1181" s="295"/>
      <c r="O1181" s="295"/>
    </row>
    <row r="1182" spans="12:15" ht="15" customHeight="1">
      <c r="L1182" t="s">
        <v>2544</v>
      </c>
      <c r="M1182" t="s">
        <v>2545</v>
      </c>
      <c r="N1182" s="295"/>
      <c r="O1182" s="295"/>
    </row>
    <row r="1183" spans="12:15" ht="15" customHeight="1">
      <c r="L1183" t="s">
        <v>2546</v>
      </c>
      <c r="M1183" t="s">
        <v>2547</v>
      </c>
      <c r="N1183" s="295"/>
      <c r="O1183" s="295"/>
    </row>
    <row r="1184" spans="12:15" ht="15" customHeight="1">
      <c r="L1184" t="s">
        <v>2548</v>
      </c>
      <c r="M1184" t="s">
        <v>2549</v>
      </c>
      <c r="N1184" s="295"/>
      <c r="O1184" s="295"/>
    </row>
    <row r="1185" spans="12:15" ht="15" customHeight="1">
      <c r="L1185" t="s">
        <v>2550</v>
      </c>
      <c r="M1185" t="s">
        <v>2551</v>
      </c>
      <c r="N1185" s="295"/>
      <c r="O1185" s="295"/>
    </row>
    <row r="1186" spans="12:15" ht="15" customHeight="1">
      <c r="L1186" t="s">
        <v>2552</v>
      </c>
      <c r="M1186" t="s">
        <v>2553</v>
      </c>
      <c r="N1186" s="295"/>
      <c r="O1186" s="295"/>
    </row>
    <row r="1187" spans="12:15" ht="15" customHeight="1">
      <c r="L1187" t="s">
        <v>2554</v>
      </c>
      <c r="M1187" t="s">
        <v>2555</v>
      </c>
      <c r="N1187" s="295"/>
      <c r="O1187" s="295"/>
    </row>
    <row r="1188" spans="12:15" ht="15" customHeight="1">
      <c r="L1188" t="s">
        <v>2556</v>
      </c>
      <c r="M1188" t="s">
        <v>2557</v>
      </c>
      <c r="N1188" s="295"/>
      <c r="O1188" s="295"/>
    </row>
    <row r="1189" spans="12:15" ht="15" customHeight="1">
      <c r="L1189" t="s">
        <v>2558</v>
      </c>
      <c r="M1189" t="s">
        <v>2559</v>
      </c>
      <c r="N1189" s="295"/>
      <c r="O1189" s="295"/>
    </row>
    <row r="1190" spans="12:15" ht="15" customHeight="1">
      <c r="L1190" t="s">
        <v>2560</v>
      </c>
      <c r="M1190" t="s">
        <v>2561</v>
      </c>
      <c r="N1190" s="295"/>
      <c r="O1190" s="295"/>
    </row>
    <row r="1191" spans="12:15" ht="15" customHeight="1">
      <c r="L1191" t="s">
        <v>2562</v>
      </c>
      <c r="M1191" t="s">
        <v>2563</v>
      </c>
      <c r="N1191" s="295"/>
      <c r="O1191" s="295"/>
    </row>
    <row r="1192" spans="12:15" ht="15" customHeight="1">
      <c r="L1192" t="s">
        <v>2564</v>
      </c>
      <c r="M1192" t="s">
        <v>2565</v>
      </c>
      <c r="N1192" s="295"/>
      <c r="O1192" s="295"/>
    </row>
    <row r="1193" spans="12:15" ht="15" customHeight="1">
      <c r="L1193" t="s">
        <v>2566</v>
      </c>
      <c r="M1193" t="s">
        <v>2567</v>
      </c>
      <c r="N1193" s="295"/>
      <c r="O1193" s="295"/>
    </row>
    <row r="1194" spans="12:15" ht="15" customHeight="1">
      <c r="L1194" t="s">
        <v>2568</v>
      </c>
      <c r="M1194" t="s">
        <v>2569</v>
      </c>
      <c r="N1194" s="295"/>
      <c r="O1194" s="295"/>
    </row>
    <row r="1195" spans="12:15" ht="15" customHeight="1">
      <c r="L1195" t="s">
        <v>2570</v>
      </c>
      <c r="M1195" t="s">
        <v>2571</v>
      </c>
      <c r="N1195" s="295"/>
      <c r="O1195" s="295"/>
    </row>
    <row r="1196" spans="12:15" ht="15" customHeight="1">
      <c r="L1196" t="s">
        <v>2572</v>
      </c>
      <c r="M1196" t="s">
        <v>2573</v>
      </c>
      <c r="N1196" s="295"/>
      <c r="O1196" s="295"/>
    </row>
    <row r="1197" spans="12:15" ht="15" customHeight="1">
      <c r="L1197" t="s">
        <v>2574</v>
      </c>
      <c r="M1197" t="s">
        <v>2575</v>
      </c>
      <c r="N1197" s="295"/>
      <c r="O1197" s="295"/>
    </row>
    <row r="1198" spans="12:15" ht="15" customHeight="1">
      <c r="L1198" t="s">
        <v>2576</v>
      </c>
      <c r="M1198" t="s">
        <v>2577</v>
      </c>
      <c r="N1198" s="295"/>
      <c r="O1198" s="295"/>
    </row>
    <row r="1199" spans="12:15" ht="15" customHeight="1">
      <c r="L1199" t="s">
        <v>2578</v>
      </c>
      <c r="M1199" t="s">
        <v>2579</v>
      </c>
      <c r="N1199" s="295"/>
      <c r="O1199" s="295"/>
    </row>
    <row r="1200" spans="12:15" ht="15" customHeight="1">
      <c r="L1200" t="s">
        <v>2580</v>
      </c>
      <c r="M1200" t="s">
        <v>2581</v>
      </c>
      <c r="N1200" s="295"/>
      <c r="O1200" s="295"/>
    </row>
    <row r="1201" spans="12:15" ht="15" customHeight="1">
      <c r="L1201" t="s">
        <v>2582</v>
      </c>
      <c r="M1201" t="s">
        <v>2583</v>
      </c>
      <c r="N1201" s="295"/>
      <c r="O1201" s="295"/>
    </row>
    <row r="1202" spans="12:15" ht="15" customHeight="1">
      <c r="L1202" t="s">
        <v>2584</v>
      </c>
      <c r="M1202" t="s">
        <v>2585</v>
      </c>
      <c r="N1202" s="295"/>
      <c r="O1202" s="295"/>
    </row>
    <row r="1203" spans="12:15" ht="15" customHeight="1">
      <c r="L1203" t="s">
        <v>2586</v>
      </c>
      <c r="M1203" t="s">
        <v>2587</v>
      </c>
      <c r="N1203" s="295"/>
      <c r="O1203" s="295"/>
    </row>
    <row r="1204" spans="12:15" ht="15" customHeight="1">
      <c r="L1204" t="s">
        <v>2588</v>
      </c>
      <c r="M1204" t="s">
        <v>2589</v>
      </c>
      <c r="N1204" s="295"/>
      <c r="O1204" s="295"/>
    </row>
    <row r="1205" spans="12:15" ht="15" customHeight="1">
      <c r="L1205" t="s">
        <v>2590</v>
      </c>
      <c r="M1205" t="s">
        <v>2591</v>
      </c>
      <c r="N1205" s="295"/>
      <c r="O1205" s="295"/>
    </row>
    <row r="1206" spans="12:15" ht="15" customHeight="1">
      <c r="L1206" t="s">
        <v>2592</v>
      </c>
      <c r="M1206" t="s">
        <v>2593</v>
      </c>
      <c r="N1206" s="295"/>
      <c r="O1206" s="295"/>
    </row>
    <row r="1207" spans="12:15" ht="15" customHeight="1">
      <c r="L1207" t="s">
        <v>2594</v>
      </c>
      <c r="M1207" t="s">
        <v>2595</v>
      </c>
      <c r="N1207" s="295"/>
      <c r="O1207" s="295"/>
    </row>
    <row r="1208" spans="12:15" ht="15" customHeight="1">
      <c r="L1208" t="s">
        <v>2596</v>
      </c>
      <c r="M1208" t="s">
        <v>2597</v>
      </c>
      <c r="N1208" s="295"/>
      <c r="O1208" s="295"/>
    </row>
    <row r="1209" spans="12:15" ht="15" customHeight="1">
      <c r="L1209" t="s">
        <v>2598</v>
      </c>
      <c r="M1209" t="s">
        <v>2599</v>
      </c>
      <c r="N1209" s="295"/>
      <c r="O1209" s="295"/>
    </row>
    <row r="1210" spans="12:15" ht="15" customHeight="1">
      <c r="L1210" t="s">
        <v>2600</v>
      </c>
      <c r="M1210" t="s">
        <v>2601</v>
      </c>
    </row>
    <row r="1211" spans="12:15" ht="15" customHeight="1">
      <c r="L1211" t="s">
        <v>2602</v>
      </c>
      <c r="M1211" t="s">
        <v>2603</v>
      </c>
    </row>
    <row r="1212" spans="12:15" ht="15" customHeight="1">
      <c r="L1212" t="s">
        <v>2604</v>
      </c>
      <c r="M1212" t="s">
        <v>2605</v>
      </c>
    </row>
    <row r="1213" spans="12:15" ht="15" customHeight="1">
      <c r="L1213" t="s">
        <v>2606</v>
      </c>
      <c r="M1213" t="s">
        <v>2607</v>
      </c>
    </row>
    <row r="1214" spans="12:15" ht="15" customHeight="1">
      <c r="L1214" t="s">
        <v>2608</v>
      </c>
      <c r="M1214" t="s">
        <v>2609</v>
      </c>
    </row>
    <row r="1215" spans="12:15" ht="15" customHeight="1">
      <c r="L1215" t="s">
        <v>2610</v>
      </c>
      <c r="M1215" t="s">
        <v>2611</v>
      </c>
    </row>
    <row r="1216" spans="12:15" ht="15" customHeight="1">
      <c r="L1216" t="s">
        <v>2612</v>
      </c>
      <c r="M1216" t="s">
        <v>2613</v>
      </c>
    </row>
    <row r="1217" spans="12:13" ht="15" customHeight="1">
      <c r="L1217" t="s">
        <v>2614</v>
      </c>
      <c r="M1217" t="s">
        <v>2615</v>
      </c>
    </row>
    <row r="1218" spans="12:13" ht="15" customHeight="1">
      <c r="L1218" s="171" t="s">
        <v>2616</v>
      </c>
      <c r="M1218" s="187" t="s">
        <v>2617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8CB2DC0153D0408D1CF651F2AD29DF" ma:contentTypeVersion="22" ma:contentTypeDescription="Create a new document." ma:contentTypeScope="" ma:versionID="677b3260a3539c05665bb89a7e7a54e1">
  <xsd:schema xmlns:xsd="http://www.w3.org/2001/XMLSchema" xmlns:xs="http://www.w3.org/2001/XMLSchema" xmlns:p="http://schemas.microsoft.com/office/2006/metadata/properties" xmlns:ns2="55ad0659-6a5d-4092-b991-df82805f26a4" xmlns:ns3="4780d0d2-c080-455e-bee8-5b3382ef325a" xmlns:ns4="7509388a-dc3d-42e0-ad02-1f88cc25c44c" targetNamespace="http://schemas.microsoft.com/office/2006/metadata/properties" ma:root="true" ma:fieldsID="e3793bb2f10c86784f115c9d827e7e41" ns2:_="" ns3:_="" ns4:_="">
    <xsd:import namespace="55ad0659-6a5d-4092-b991-df82805f26a4"/>
    <xsd:import namespace="4780d0d2-c080-455e-bee8-5b3382ef325a"/>
    <xsd:import namespace="7509388a-dc3d-42e0-ad02-1f88cc25c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PhotoTags" minOccurs="0"/>
                <xsd:element ref="ns2:MediaLengthInSeconds" minOccurs="0"/>
                <xsd:element ref="ns4:TaxCatchAll" minOccurs="0"/>
                <xsd:element ref="ns2:lcf76f155ced4ddcb4097134ff3c332f"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ad0659-6a5d-4092-b991-df82805f26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hotoTags" ma:index="20" nillable="true" ma:displayName="Photo Tags" ma:format="Dropdown" ma:internalName="PhotoTags">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b7a77b5-e59d-49f3-97a2-3dde868dbe2d" ma:termSetId="09814cd3-568e-fe90-9814-8d621ff8fb84" ma:anchorId="fba54fb3-c3e1-fe81-a776-ca4b69148c4d" ma:open="true" ma:isKeyword="false">
      <xsd:complexType>
        <xsd:sequence>
          <xsd:element ref="pc:Terms" minOccurs="0" maxOccurs="1"/>
        </xsd:sequence>
      </xsd:complexType>
    </xsd:element>
    <xsd:element name="Owner" ma:index="25" nillable="true" ma:displayName="Owner" ma:description="Name of the person who owns the OP" ma:format="Dropdown" ma:internalName="Owner">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80d0d2-c080-455e-bee8-5b3382ef32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09388a-dc3d-42e0-ad02-1f88cc25c44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dda7e6e-9532-4eac-be15-fb9b6964c0ff}" ma:internalName="TaxCatchAll" ma:showField="CatchAllData" ma:web="7509388a-dc3d-42e0-ad02-1f88cc25c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509388a-dc3d-42e0-ad02-1f88cc25c44c" xsi:nil="true"/>
    <PhotoTags xmlns="55ad0659-6a5d-4092-b991-df82805f26a4" xsi:nil="true"/>
    <lcf76f155ced4ddcb4097134ff3c332f xmlns="55ad0659-6a5d-4092-b991-df82805f26a4">
      <Terms xmlns="http://schemas.microsoft.com/office/infopath/2007/PartnerControls"/>
    </lcf76f155ced4ddcb4097134ff3c332f>
    <Owner xmlns="55ad0659-6a5d-4092-b991-df82805f26a4" xsi:nil="true"/>
  </documentManagement>
</p:properties>
</file>

<file path=customXml/itemProps1.xml><?xml version="1.0" encoding="utf-8"?>
<ds:datastoreItem xmlns:ds="http://schemas.openxmlformats.org/officeDocument/2006/customXml" ds:itemID="{A39ACAAF-8378-4431-B77D-B9E2D23E056E}"/>
</file>

<file path=customXml/itemProps2.xml><?xml version="1.0" encoding="utf-8"?>
<ds:datastoreItem xmlns:ds="http://schemas.openxmlformats.org/officeDocument/2006/customXml" ds:itemID="{FC90B461-0638-412E-885C-DAA9061D89D9}"/>
</file>

<file path=customXml/itemProps3.xml><?xml version="1.0" encoding="utf-8"?>
<ds:datastoreItem xmlns:ds="http://schemas.openxmlformats.org/officeDocument/2006/customXml" ds:itemID="{88314473-E1AD-4B23-88ED-E9F5284461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Fermanich</dc:creator>
  <cp:keywords/>
  <dc:description/>
  <cp:lastModifiedBy/>
  <cp:revision/>
  <dcterms:created xsi:type="dcterms:W3CDTF">2022-01-11T22:05:59Z</dcterms:created>
  <dcterms:modified xsi:type="dcterms:W3CDTF">2024-05-06T19:45:35Z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0x0101001B8CB2DC0153D0408D1CF651F2AD29DF</vt:lpwstr>
  </property>
  <property fmtid="{D5CDD505-2E9C-101B-9397-08002B2CF9AE}" pid="3" name="MediaServiceImageTags">
    <vt:lpwstr/>
  </property>
</Properties>
</file>